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charts/chart14.xml" ContentType="application/vnd.openxmlformats-officedocument.drawingml.chart+xml"/>
  <Override PartName="/xl/charts/chart13.xml" ContentType="application/vnd.openxmlformats-officedocument.drawingml.chart+xml"/>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600" windowHeight="8192" windowWidth="16384" xWindow="0" yWindow="0"/>
  </bookViews>
  <sheets>
    <sheet name="Tabelle1" sheetId="1" state="visible" r:id="rId2"/>
    <sheet name="Tabelle2" sheetId="2" state="visible" r:id="rId3"/>
  </sheets>
  <calcPr iterateCount="100" refMode="A1" iterate="false" iterateDelta="0.0001"/>
</workbook>
</file>

<file path=xl/sharedStrings.xml><?xml version="1.0" encoding="utf-8"?>
<sst xmlns="http://schemas.openxmlformats.org/spreadsheetml/2006/main" count="149" uniqueCount="117">
  <si>
    <t>Costs and revenue of a community-based publisher for 5 years     </t>
  </si>
  <si>
    <t>Instructions: fill in all white cells below with sensible values following your best guesses. 
Do not touch the grey cells.
The current values of the white cells are not realistic. 
Do not assume they are.</t>
  </si>
  <si>
    <t>Assumptions</t>
  </si>
  <si>
    <t>Series</t>
  </si>
  <si>
    <t>New books per series per year</t>
  </si>
  <si>
    <t>Total books this year</t>
  </si>
  <si>
    <t>Basis of calculation</t>
  </si>
  <si>
    <t>Year</t>
  </si>
  <si>
    <t>Scientist</t>
  </si>
  <si>
    <t>Clerk</t>
  </si>
  <si>
    <t>Assistant</t>
  </si>
  <si>
    <t>total annual cost of employee</t>
  </si>
  <si>
    <t>avg days worked/year</t>
  </si>
  <si>
    <t>all years</t>
  </si>
  <si>
    <t>hourly wage</t>
  </si>
  <si>
    <t>daily wage</t>
  </si>
  <si>
    <t>projected increase in wages</t>
  </si>
  <si>
    <t>Revenue</t>
  </si>
  <si>
    <t>Basis Y1</t>
  </si>
  <si>
    <t>Basis Y2</t>
  </si>
  <si>
    <t>Basis Y3</t>
  </si>
  <si>
    <t>Basis Y4</t>
  </si>
  <si>
    <t>Basis Y5</t>
  </si>
  <si>
    <t>Print sales</t>
  </si>
  <si>
    <t>Sold copies per new book</t>
  </si>
  <si>
    <t>Margin</t>
  </si>
  <si>
    <t>Book processing charges</t>
  </si>
  <si>
    <t>Nominal BPCs per book</t>
  </si>
  <si>
    <t>Books which pay BPCs (not waived)</t>
  </si>
  <si>
    <t>Institutional members</t>
  </si>
  <si>
    <t>avg membership fee</t>
  </si>
  <si>
    <t>new IM per new series</t>
  </si>
  <si>
    <t>new IM per series this year</t>
  </si>
  <si>
    <t>total IM</t>
  </si>
  <si>
    <t>Individual members</t>
  </si>
  <si>
    <t>Supporters</t>
  </si>
  <si>
    <t>Conversion supporters-&gt;members</t>
  </si>
  <si>
    <t>New members per book</t>
  </si>
  <si>
    <t>New members this year</t>
  </si>
  <si>
    <t>Total members</t>
  </si>
  <si>
    <t>Average membership fee</t>
  </si>
  <si>
    <t>Donations</t>
  </si>
  <si>
    <t>Downloads per book</t>
  </si>
  <si>
    <t>conversion download-&gt;donations</t>
  </si>
  <si>
    <t>average donation</t>
  </si>
  <si>
    <t>donors</t>
  </si>
  <si>
    <t>Costs  </t>
  </si>
  <si>
    <t>Basis personnel</t>
  </si>
  <si>
    <t>Basis hours / unit</t>
  </si>
  <si>
    <t>Basis Days / Y1</t>
  </si>
  <si>
    <t>Basis days / Y2</t>
  </si>
  <si>
    <t>Basis days / Y3</t>
  </si>
  <si>
    <t>Basis days / Y4</t>
  </si>
  <si>
    <t>Basis days / Y5</t>
  </si>
  <si>
    <t>Basis 
€ / month</t>
  </si>
  <si>
    <t>Basis 
€  / year</t>
  </si>
  <si>
    <t>Costs Y1</t>
  </si>
  <si>
    <t>Costs Y2</t>
  </si>
  <si>
    <t>Costs Y3</t>
  </si>
  <si>
    <t>Costs Y4</t>
  </si>
  <si>
    <t>Costs Y5</t>
  </si>
  <si>
    <t>Forward projection</t>
  </si>
  <si>
    <t>Variable costs</t>
  </si>
  <si>
    <t>finalization print; marketing (per book)</t>
  </si>
  <si>
    <t>Upload PoD (per book)</t>
  </si>
  <si>
    <t>Coordination PoD service providers (per year)</t>
  </si>
  <si>
    <t>Coordination university library (per year)</t>
  </si>
  <si>
    <t>Author support (per book)</t>
  </si>
  <si>
    <t>Series editor supper (per series)</t>
  </si>
  <si>
    <t>Acquisition of a new institutional member</t>
  </si>
  <si>
    <t>Liaising institutional member (per year)</t>
  </si>
  <si>
    <t>Institutional member admin (per year)</t>
  </si>
  <si>
    <t>Acquisition new individual member</t>
  </si>
  <si>
    <t>Admin new individual member</t>
  </si>
  <si>
    <t>Support individual member (year)</t>
  </si>
  <si>
    <t>Admin individual member (year)</t>
  </si>
  <si>
    <t>Support donors (per donor)</t>
  </si>
  <si>
    <t>Admin donors (per donor)</t>
  </si>
  <si>
    <t>Fix personnel costs</t>
  </si>
  <si>
    <t>Team coordination</t>
  </si>
  <si>
    <t>Liasing with administration at home institution</t>
  </si>
  <si>
    <t>IT coordination and direction for service providers</t>
  </si>
  <si>
    <t>coordination with advisory board</t>
  </si>
  <si>
    <t>coordination marketing</t>
  </si>
  <si>
    <t>PR </t>
  </si>
  <si>
    <t>Events &amp; conferences</t>
  </si>
  <si>
    <t>Presentations &amp; networking</t>
  </si>
  <si>
    <t>Managerial accounting</t>
  </si>
  <si>
    <t>Financial planning</t>
  </si>
  <si>
    <t>Bookkeeping</t>
  </si>
  <si>
    <t>grant proposals</t>
  </si>
  <si>
    <t>General admin</t>
  </si>
  <si>
    <t>Manuals and guidelines</t>
  </si>
  <si>
    <t>Fix non-personnel costs</t>
  </si>
  <si>
    <t>Rent</t>
  </si>
  <si>
    <t>Stationary and telco</t>
  </si>
  <si>
    <t>bookkeeping and annual closure</t>
  </si>
  <si>
    <t>Travel</t>
  </si>
  <si>
    <t>Legal costs</t>
  </si>
  <si>
    <t>insurance</t>
  </si>
  <si>
    <t>Design and marketing</t>
  </si>
  <si>
    <t>IT infrastructure</t>
  </si>
  <si>
    <t>Hosting</t>
  </si>
  <si>
    <t>Depreciation of investment</t>
  </si>
  <si>
    <t>Sum  </t>
  </si>
  <si>
    <t>costs per book</t>
  </si>
  <si>
    <t>Result</t>
  </si>
  <si>
    <t>Needed Personnel</t>
  </si>
  <si>
    <t>Initial investment</t>
  </si>
  <si>
    <t>Basis  </t>
  </si>
  <si>
    <t>€</t>
  </si>
  <si>
    <t>Depreciation (years)</t>
  </si>
  <si>
    <t>work places</t>
  </si>
  <si>
    <t>3 desk/chair/etc @ 1000 €</t>
  </si>
  <si>
    <t>Computers</t>
  </si>
  <si>
    <t>3 computers @ 1000 €</t>
  </si>
  <si>
    <t>Base numbers for diagrams</t>
  </si>
</sst>
</file>

<file path=xl/styles.xml><?xml version="1.0" encoding="utf-8"?>
<styleSheet xmlns="http://schemas.openxmlformats.org/spreadsheetml/2006/main">
  <numFmts count="8">
    <numFmt formatCode="GENERAL" numFmtId="164"/>
    <numFmt formatCode="#,##0.00&quot; €&quot;" numFmtId="165"/>
    <numFmt formatCode="0.00%" numFmtId="166"/>
    <numFmt formatCode="0.00" numFmtId="167"/>
    <numFmt formatCode="0" numFmtId="168"/>
    <numFmt formatCode="#,##0.00&quot; h&quot;" numFmtId="169"/>
    <numFmt formatCode="#,##0.00&quot; Tage&quot;" numFmtId="170"/>
    <numFmt formatCode="#,##0.00&quot; VzÄ&quot;" numFmtId="171"/>
  </numFmts>
  <fonts count="13">
    <font>
      <name val="Calibri"/>
      <charset val="1"/>
      <family val="2"/>
      <color rgb="00000000"/>
      <sz val="11"/>
    </font>
    <font>
      <name val="Arial"/>
      <family val="0"/>
      <sz val="10"/>
    </font>
    <font>
      <name val="Arial"/>
      <family val="0"/>
      <sz val="10"/>
    </font>
    <font>
      <name val="Arial"/>
      <family val="0"/>
      <sz val="10"/>
    </font>
    <font>
      <name val="Calibri"/>
      <charset val="1"/>
      <family val="2"/>
      <b val="true"/>
      <color rgb="00000000"/>
      <sz val="12"/>
    </font>
    <font>
      <name val="Calibri"/>
      <charset val="1"/>
      <family val="2"/>
      <b val="true"/>
      <color rgb="00FF0000"/>
      <sz val="11"/>
    </font>
    <font>
      <name val="Calibri"/>
      <charset val="1"/>
      <family val="2"/>
      <color rgb="00C0C0C0"/>
      <sz val="11"/>
    </font>
    <font>
      <name val="Calibri"/>
      <charset val="1"/>
      <family val="2"/>
      <b val="true"/>
      <color rgb="00000000"/>
      <sz val="11"/>
    </font>
    <font>
      <name val="Calibri"/>
      <family val="2"/>
      <color rgb="00000000"/>
      <sz val="11"/>
    </font>
    <font>
      <name val="Calibri"/>
      <charset val="1"/>
      <family val="2"/>
      <color rgb="00000000"/>
      <sz val="10"/>
    </font>
    <font>
      <name val="Arial"/>
      <family val="2"/>
      <sz val="13"/>
    </font>
    <font>
      <name val="Arial"/>
      <family val="2"/>
      <sz val="10"/>
    </font>
    <font>
      <name val="Arial"/>
      <family val="2"/>
      <sz val="9"/>
    </font>
  </fonts>
  <fills count="9">
    <fill>
      <patternFill patternType="none"/>
    </fill>
    <fill>
      <patternFill patternType="gray125"/>
    </fill>
    <fill>
      <patternFill patternType="solid">
        <fgColor rgb="00FFD966"/>
        <bgColor rgb="00FFE699"/>
      </patternFill>
    </fill>
    <fill>
      <patternFill patternType="solid">
        <fgColor rgb="00E6E6E6"/>
        <bgColor rgb="00F2F2F2"/>
      </patternFill>
    </fill>
    <fill>
      <patternFill patternType="solid">
        <fgColor rgb="00FFE699"/>
        <bgColor rgb="00FFF2CC"/>
      </patternFill>
    </fill>
    <fill>
      <patternFill patternType="solid">
        <fgColor rgb="00D9D9D9"/>
        <bgColor rgb="00E6E6E6"/>
      </patternFill>
    </fill>
    <fill>
      <patternFill patternType="solid">
        <fgColor rgb="00FFF2CC"/>
        <bgColor rgb="00F2F2F2"/>
      </patternFill>
    </fill>
    <fill>
      <patternFill patternType="solid">
        <fgColor rgb="00F4B183"/>
        <bgColor rgb="00FFD966"/>
      </patternFill>
    </fill>
    <fill>
      <patternFill patternType="solid">
        <fgColor rgb="00CCCCCC"/>
        <bgColor rgb="00C0C0C0"/>
      </patternFill>
    </fill>
  </fills>
  <borders count="53">
    <border diagonalDown="false" diagonalUp="false">
      <left/>
      <right/>
      <top/>
      <bottom/>
      <diagonal/>
    </border>
    <border diagonalDown="false" diagonalUp="false">
      <left style="thick"/>
      <right/>
      <top style="thick"/>
      <bottom style="thick"/>
      <diagonal/>
    </border>
    <border diagonalDown="false" diagonalUp="false">
      <left style="thick"/>
      <right style="medium"/>
      <top style="thick"/>
      <bottom style="thick"/>
      <diagonal/>
    </border>
    <border diagonalDown="false" diagonalUp="false">
      <left style="medium"/>
      <right style="medium"/>
      <top style="thick"/>
      <bottom style="thick"/>
      <diagonal/>
    </border>
    <border diagonalDown="false" diagonalUp="false">
      <left style="medium"/>
      <right style="thick"/>
      <top style="thick"/>
      <bottom style="thick"/>
      <diagonal/>
    </border>
    <border diagonalDown="false" diagonalUp="false">
      <left style="thick"/>
      <right/>
      <top/>
      <bottom style="medium"/>
      <diagonal/>
    </border>
    <border diagonalDown="false" diagonalUp="false">
      <left style="thick"/>
      <right style="medium"/>
      <top/>
      <bottom style="medium"/>
      <diagonal/>
    </border>
    <border diagonalDown="false" diagonalUp="false">
      <left style="medium"/>
      <right style="medium"/>
      <top/>
      <bottom style="medium"/>
      <diagonal/>
    </border>
    <border diagonalDown="false" diagonalUp="false">
      <left style="medium"/>
      <right style="thick"/>
      <top/>
      <bottom style="medium"/>
      <diagonal/>
    </border>
    <border diagonalDown="false" diagonalUp="false">
      <left style="thick"/>
      <right/>
      <top style="medium"/>
      <bottom style="medium"/>
      <diagonal/>
    </border>
    <border diagonalDown="false" diagonalUp="false">
      <left style="thick"/>
      <right style="medium"/>
      <top style="medium"/>
      <bottom style="medium"/>
      <diagonal/>
    </border>
    <border diagonalDown="false" diagonalUp="false">
      <left style="medium"/>
      <right style="medium"/>
      <top style="medium"/>
      <bottom style="medium"/>
      <diagonal/>
    </border>
    <border diagonalDown="false" diagonalUp="false">
      <left style="medium"/>
      <right style="thick"/>
      <top style="medium"/>
      <bottom style="medium"/>
      <diagonal/>
    </border>
    <border diagonalDown="false" diagonalUp="false">
      <left style="thick"/>
      <right/>
      <top style="medium"/>
      <bottom style="thick"/>
      <diagonal/>
    </border>
    <border diagonalDown="false" diagonalUp="false">
      <left style="thick"/>
      <right style="medium"/>
      <top style="medium"/>
      <bottom style="thick"/>
      <diagonal/>
    </border>
    <border diagonalDown="false" diagonalUp="false">
      <left style="medium"/>
      <right style="medium"/>
      <top style="medium"/>
      <bottom style="thick"/>
      <diagonal/>
    </border>
    <border diagonalDown="false" diagonalUp="false">
      <left style="medium"/>
      <right style="thick"/>
      <top style="medium"/>
      <bottom style="thick"/>
      <diagonal/>
    </border>
    <border diagonalDown="false" diagonalUp="false">
      <left style="thick"/>
      <right style="medium"/>
      <top style="thick"/>
      <bottom/>
      <diagonal/>
    </border>
    <border diagonalDown="false" diagonalUp="false">
      <left style="medium"/>
      <right style="medium"/>
      <top style="thick"/>
      <bottom/>
      <diagonal/>
    </border>
    <border diagonalDown="false" diagonalUp="false">
      <left style="medium"/>
      <right style="thick"/>
      <top style="thick"/>
      <bottom/>
      <diagonal/>
    </border>
    <border diagonalDown="false" diagonalUp="false">
      <left style="thick"/>
      <right style="medium"/>
      <top style="thick"/>
      <bottom style="medium"/>
      <diagonal/>
    </border>
    <border diagonalDown="false" diagonalUp="false">
      <left style="medium"/>
      <right style="medium"/>
      <top style="thick"/>
      <bottom style="medium"/>
      <diagonal/>
    </border>
    <border diagonalDown="false" diagonalUp="false">
      <left style="medium"/>
      <right style="thick"/>
      <top style="thick"/>
      <bottom style="medium"/>
      <diagonal/>
    </border>
    <border diagonalDown="false" diagonalUp="false">
      <left style="thick"/>
      <right/>
      <top/>
      <bottom/>
      <diagonal/>
    </border>
    <border diagonalDown="false" diagonalUp="false">
      <left style="thick"/>
      <right style="medium"/>
      <top/>
      <bottom/>
      <diagonal/>
    </border>
    <border diagonalDown="false" diagonalUp="false">
      <left style="medium"/>
      <right style="medium"/>
      <top/>
      <bottom/>
      <diagonal/>
    </border>
    <border diagonalDown="false" diagonalUp="false">
      <left style="medium"/>
      <right style="thick"/>
      <top/>
      <bottom/>
      <diagonal/>
    </border>
    <border diagonalDown="false" diagonalUp="false">
      <left style="thick"/>
      <right/>
      <top/>
      <bottom style="thick"/>
      <diagonal/>
    </border>
    <border diagonalDown="false" diagonalUp="false">
      <left style="thick"/>
      <right style="medium"/>
      <top/>
      <bottom style="thick"/>
      <diagonal/>
    </border>
    <border diagonalDown="false" diagonalUp="false">
      <left style="medium"/>
      <right style="medium"/>
      <top/>
      <bottom style="thick"/>
      <diagonal/>
    </border>
    <border diagonalDown="false" diagonalUp="false">
      <left style="medium"/>
      <right style="thick"/>
      <top/>
      <bottom style="thick"/>
      <diagonal/>
    </border>
    <border diagonalDown="false" diagonalUp="false">
      <left style="thick"/>
      <right/>
      <top style="thick"/>
      <bottom/>
      <diagonal/>
    </border>
    <border diagonalDown="false" diagonalUp="false">
      <left style="thick"/>
      <right/>
      <top style="thick"/>
      <bottom style="medium"/>
      <diagonal/>
    </border>
    <border diagonalDown="false" diagonalUp="false">
      <left/>
      <right style="medium"/>
      <top style="thick"/>
      <bottom/>
      <diagonal/>
    </border>
    <border diagonalDown="false" diagonalUp="false">
      <left style="medium"/>
      <right/>
      <top style="thick"/>
      <bottom/>
      <diagonal/>
    </border>
    <border diagonalDown="false" diagonalUp="false">
      <left/>
      <right style="thick"/>
      <top style="thick"/>
      <bottom/>
      <diagonal/>
    </border>
    <border diagonalDown="false" diagonalUp="false">
      <left/>
      <right style="medium"/>
      <top style="thick"/>
      <bottom style="medium"/>
      <diagonal/>
    </border>
    <border diagonalDown="false" diagonalUp="false">
      <left style="medium"/>
      <right/>
      <top style="thick"/>
      <bottom style="medium"/>
      <diagonal/>
    </border>
    <border diagonalDown="false" diagonalUp="false">
      <left/>
      <right style="thick"/>
      <top style="thick"/>
      <bottom style="medium"/>
      <diagonal/>
    </border>
    <border diagonalDown="false" diagonalUp="false">
      <left/>
      <right style="medium"/>
      <top style="medium"/>
      <bottom style="medium"/>
      <diagonal/>
    </border>
    <border diagonalDown="false" diagonalUp="false">
      <left style="medium"/>
      <right/>
      <top style="medium"/>
      <bottom style="medium"/>
      <diagonal/>
    </border>
    <border diagonalDown="false" diagonalUp="false">
      <left/>
      <right style="thick"/>
      <top style="medium"/>
      <bottom style="medium"/>
      <diagonal/>
    </border>
    <border diagonalDown="false" diagonalUp="false">
      <left/>
      <right style="medium"/>
      <top style="medium"/>
      <bottom style="thick"/>
      <diagonal/>
    </border>
    <border diagonalDown="false" diagonalUp="false">
      <left style="medium"/>
      <right/>
      <top style="medium"/>
      <bottom style="thick"/>
      <diagonal/>
    </border>
    <border diagonalDown="false" diagonalUp="false">
      <left/>
      <right style="thick"/>
      <top style="medium"/>
      <bottom style="thick"/>
      <diagonal/>
    </border>
    <border diagonalDown="false" diagonalUp="false">
      <left/>
      <right style="medium"/>
      <top/>
      <bottom style="thick"/>
      <diagonal/>
    </border>
    <border diagonalDown="false" diagonalUp="false">
      <left style="medium"/>
      <right/>
      <top/>
      <bottom/>
      <diagonal/>
    </border>
    <border diagonalDown="false" diagonalUp="false">
      <left/>
      <right style="thick"/>
      <top/>
      <bottom style="thick"/>
      <diagonal/>
    </border>
    <border diagonalDown="false" diagonalUp="false">
      <left style="thick"/>
      <right/>
      <top style="medium"/>
      <bottom/>
      <diagonal/>
    </border>
    <border diagonalDown="false" diagonalUp="false">
      <left style="thick"/>
      <right style="medium"/>
      <top style="medium"/>
      <bottom/>
      <diagonal/>
    </border>
    <border diagonalDown="false" diagonalUp="false">
      <left style="medium"/>
      <right style="medium"/>
      <top style="medium"/>
      <bottom/>
      <diagonal/>
    </border>
    <border diagonalDown="false" diagonalUp="false">
      <left style="medium"/>
      <right style="thick"/>
      <top style="medium"/>
      <bottom/>
      <diagonal/>
    </border>
    <border diagonalDown="false" diagonalUp="false">
      <left style="thick"/>
      <right style="thick"/>
      <top style="thick"/>
      <bottom style="thick"/>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199">
    <xf applyAlignment="false" applyBorder="false" applyFont="false" applyProtection="false" borderId="0" fillId="0" fontId="0" numFmtId="164" xfId="0"/>
    <xf applyAlignment="true" applyBorder="false" applyFont="false" applyProtection="false" borderId="0" fillId="0" fontId="0" numFmtId="164" xfId="0">
      <alignment horizontal="general" indent="0" shrinkToFit="false" textRotation="0" vertical="bottom" wrapText="true"/>
    </xf>
    <xf applyAlignment="true" applyBorder="true" applyFont="true" applyProtection="false" borderId="0" fillId="0" fontId="4" numFmtId="164" xfId="0">
      <alignment horizontal="center" indent="0" shrinkToFit="false" textRotation="0" vertical="bottom" wrapText="true"/>
    </xf>
    <xf applyAlignment="true" applyBorder="false" applyFont="true" applyProtection="false" borderId="0" fillId="0" fontId="4" numFmtId="164" xfId="0">
      <alignment horizontal="general" indent="0" shrinkToFit="false" textRotation="0" vertical="bottom" wrapText="false"/>
    </xf>
    <xf applyAlignment="true" applyBorder="false" applyFont="true" applyProtection="false" borderId="0" fillId="0" fontId="5" numFmtId="164" xfId="0">
      <alignment horizontal="general" indent="0" shrinkToFit="false" textRotation="0" vertical="bottom" wrapText="true"/>
    </xf>
    <xf applyAlignment="true" applyBorder="true" applyFont="true" applyProtection="false" borderId="1" fillId="2" fontId="0" numFmtId="164" xfId="0">
      <alignment horizontal="general" indent="0" shrinkToFit="false" textRotation="0" vertical="bottom" wrapText="true"/>
    </xf>
    <xf applyAlignment="true" applyBorder="true" applyFont="false" applyProtection="false" borderId="2" fillId="2" fontId="0" numFmtId="164" xfId="0">
      <alignment horizontal="general" indent="0" shrinkToFit="false" textRotation="0" vertical="bottom" wrapText="true"/>
    </xf>
    <xf applyAlignment="true" applyBorder="true" applyFont="false" applyProtection="false" borderId="3" fillId="2" fontId="0" numFmtId="164" xfId="0">
      <alignment horizontal="general" indent="0" shrinkToFit="false" textRotation="0" vertical="bottom" wrapText="true"/>
    </xf>
    <xf applyAlignment="true" applyBorder="true" applyFont="false" applyProtection="false" borderId="4" fillId="2" fontId="0" numFmtId="164" xfId="0">
      <alignment horizontal="general" indent="0" shrinkToFit="false" textRotation="0" vertical="bottom" wrapText="true"/>
    </xf>
    <xf applyAlignment="true" applyBorder="true" applyFont="true" applyProtection="false" borderId="5" fillId="2" fontId="0" numFmtId="164" xfId="0">
      <alignment horizontal="general" indent="0" shrinkToFit="false" textRotation="0" vertical="bottom" wrapText="true"/>
    </xf>
    <xf applyAlignment="false" applyBorder="true" applyFont="false" applyProtection="false" borderId="6" fillId="0" fontId="0" numFmtId="164" xfId="0"/>
    <xf applyAlignment="false" applyBorder="true" applyFont="false" applyProtection="false" borderId="7" fillId="0" fontId="0" numFmtId="164" xfId="0"/>
    <xf applyAlignment="false" applyBorder="true" applyFont="false" applyProtection="false" borderId="8" fillId="0" fontId="0" numFmtId="164" xfId="0"/>
    <xf applyAlignment="true" applyBorder="true" applyFont="true" applyProtection="false" borderId="9" fillId="2" fontId="0" numFmtId="164" xfId="0">
      <alignment horizontal="general" indent="0" shrinkToFit="false" textRotation="0" vertical="bottom" wrapText="true"/>
    </xf>
    <xf applyAlignment="false" applyBorder="true" applyFont="false" applyProtection="false" borderId="10" fillId="0" fontId="0" numFmtId="164" xfId="0"/>
    <xf applyAlignment="false" applyBorder="true" applyFont="false" applyProtection="false" borderId="11" fillId="0" fontId="0" numFmtId="164" xfId="0"/>
    <xf applyAlignment="false" applyBorder="true" applyFont="false" applyProtection="false" borderId="12" fillId="0" fontId="0" numFmtId="164" xfId="0"/>
    <xf applyAlignment="true" applyBorder="true" applyFont="true" applyProtection="false" borderId="13" fillId="2" fontId="0" numFmtId="164" xfId="0">
      <alignment horizontal="general" indent="0" shrinkToFit="false" textRotation="0" vertical="bottom" wrapText="true"/>
    </xf>
    <xf applyAlignment="false" applyBorder="true" applyFont="true" applyProtection="false" borderId="14" fillId="3" fontId="6" numFmtId="164" xfId="0"/>
    <xf applyAlignment="false" applyBorder="true" applyFont="true" applyProtection="false" borderId="15" fillId="3" fontId="6" numFmtId="164" xfId="0"/>
    <xf applyAlignment="false" applyBorder="true" applyFont="true" applyProtection="false" borderId="16" fillId="3" fontId="6" numFmtId="164" xfId="0"/>
    <xf applyAlignment="true" applyBorder="true" applyFont="true" applyProtection="false" borderId="17" fillId="2" fontId="0" numFmtId="164" xfId="0">
      <alignment horizontal="general" indent="0" shrinkToFit="false" textRotation="0" vertical="bottom" wrapText="true"/>
    </xf>
    <xf applyAlignment="false" applyBorder="true" applyFont="true" applyProtection="false" borderId="18" fillId="4" fontId="0" numFmtId="164" xfId="0"/>
    <xf applyAlignment="false" applyBorder="true" applyFont="true" applyProtection="false" borderId="19" fillId="4" fontId="0" numFmtId="164" xfId="0"/>
    <xf applyAlignment="true" applyBorder="true" applyFont="true" applyProtection="false" borderId="1" fillId="2" fontId="0" numFmtId="164" xfId="0">
      <alignment horizontal="center" indent="0" shrinkToFit="false" textRotation="0" vertical="center" wrapText="true"/>
    </xf>
    <xf applyAlignment="false" applyBorder="true" applyFont="true" applyProtection="false" borderId="20" fillId="5" fontId="6" numFmtId="164" xfId="0"/>
    <xf applyAlignment="false" applyBorder="true" applyFont="true" applyProtection="false" borderId="21" fillId="5" fontId="6" numFmtId="165" xfId="0"/>
    <xf applyAlignment="false" applyBorder="true" applyFont="true" applyProtection="false" borderId="22" fillId="5" fontId="6" numFmtId="165" xfId="0"/>
    <xf applyAlignment="false" applyBorder="true" applyFont="true" applyProtection="false" borderId="10" fillId="5" fontId="6" numFmtId="164" xfId="0"/>
    <xf applyAlignment="false" applyBorder="true" applyFont="true" applyProtection="false" borderId="11" fillId="5" fontId="6" numFmtId="165" xfId="0"/>
    <xf applyAlignment="false" applyBorder="true" applyFont="true" applyProtection="false" borderId="12" fillId="5" fontId="6" numFmtId="165" xfId="0"/>
    <xf applyAlignment="false" applyBorder="true" applyFont="true" applyProtection="false" borderId="14" fillId="5" fontId="6" numFmtId="164" xfId="0"/>
    <xf applyAlignment="false" applyBorder="true" applyFont="true" applyProtection="false" borderId="15" fillId="5" fontId="6" numFmtId="165" xfId="0"/>
    <xf applyAlignment="false" applyBorder="true" applyFont="true" applyProtection="false" borderId="16" fillId="5" fontId="6" numFmtId="165" xfId="0"/>
    <xf applyAlignment="true" applyBorder="true" applyFont="true" applyProtection="false" borderId="23" fillId="2" fontId="0" numFmtId="164" xfId="0">
      <alignment horizontal="general" indent="0" shrinkToFit="false" textRotation="0" vertical="center" wrapText="true"/>
    </xf>
    <xf applyAlignment="false" applyBorder="true" applyFont="true" applyProtection="false" borderId="24" fillId="5" fontId="6" numFmtId="164" xfId="0"/>
    <xf applyAlignment="false" applyBorder="true" applyFont="true" applyProtection="false" borderId="25" fillId="5" fontId="6" numFmtId="164" xfId="0"/>
    <xf applyAlignment="false" applyBorder="true" applyFont="true" applyProtection="false" borderId="26" fillId="5" fontId="6" numFmtId="164" xfId="0"/>
    <xf applyAlignment="true" applyBorder="true" applyFont="true" applyProtection="false" borderId="27" fillId="2" fontId="0" numFmtId="164" xfId="0">
      <alignment horizontal="general" indent="0" shrinkToFit="false" textRotation="0" vertical="bottom" wrapText="true"/>
    </xf>
    <xf applyAlignment="false" applyBorder="true" applyFont="true" applyProtection="false" borderId="28" fillId="5" fontId="6" numFmtId="164" xfId="0"/>
    <xf applyAlignment="false" applyBorder="true" applyFont="true" applyProtection="false" borderId="29" fillId="5" fontId="6" numFmtId="166" xfId="0"/>
    <xf applyAlignment="false" applyBorder="true" applyFont="true" applyProtection="false" borderId="30" fillId="5" fontId="6" numFmtId="166" xfId="0"/>
    <xf applyAlignment="true" applyBorder="true" applyFont="false" applyProtection="false" borderId="0" fillId="0" fontId="0" numFmtId="164" xfId="0">
      <alignment horizontal="general" indent="0" shrinkToFit="false" textRotation="0" vertical="bottom" wrapText="true"/>
    </xf>
    <xf applyAlignment="true" applyBorder="true" applyFont="true" applyProtection="false" borderId="31" fillId="2" fontId="7" numFmtId="164" xfId="0">
      <alignment horizontal="center" indent="0" shrinkToFit="false" textRotation="0" vertical="center" wrapText="true"/>
    </xf>
    <xf applyAlignment="true" applyBorder="true" applyFont="true" applyProtection="false" borderId="17" fillId="2" fontId="7" numFmtId="164" xfId="0">
      <alignment horizontal="center" indent="0" shrinkToFit="false" textRotation="0" vertical="center" wrapText="true"/>
    </xf>
    <xf applyAlignment="true" applyBorder="true" applyFont="true" applyProtection="false" borderId="18" fillId="2" fontId="7" numFmtId="164" xfId="0">
      <alignment horizontal="center" indent="0" shrinkToFit="false" textRotation="0" vertical="center" wrapText="true"/>
    </xf>
    <xf applyAlignment="true" applyBorder="true" applyFont="true" applyProtection="false" borderId="19" fillId="2" fontId="7" numFmtId="164" xfId="0">
      <alignment horizontal="center" indent="0" shrinkToFit="false" textRotation="0" vertical="center" wrapText="true"/>
    </xf>
    <xf applyAlignment="true" applyBorder="true" applyFont="true" applyProtection="false" borderId="32" fillId="6" fontId="7" numFmtId="164" xfId="0">
      <alignment horizontal="general" indent="0" shrinkToFit="false" textRotation="0" vertical="bottom" wrapText="true"/>
    </xf>
    <xf applyAlignment="true" applyBorder="true" applyFont="true" applyProtection="false" borderId="20" fillId="6" fontId="7" numFmtId="165" xfId="0">
      <alignment horizontal="general" indent="0" shrinkToFit="false" textRotation="0" vertical="bottom" wrapText="true"/>
    </xf>
    <xf applyAlignment="true" applyBorder="true" applyFont="true" applyProtection="false" borderId="21" fillId="6" fontId="7" numFmtId="165" xfId="0">
      <alignment horizontal="general" indent="0" shrinkToFit="false" textRotation="0" vertical="bottom" wrapText="true"/>
    </xf>
    <xf applyAlignment="true" applyBorder="true" applyFont="true" applyProtection="false" borderId="22" fillId="6" fontId="7" numFmtId="165" xfId="0">
      <alignment horizontal="general" indent="0" shrinkToFit="false" textRotation="0" vertical="bottom" wrapText="true"/>
    </xf>
    <xf applyAlignment="true" applyBorder="false" applyFont="false" applyProtection="false" borderId="0" fillId="0" fontId="0" numFmtId="166" xfId="0">
      <alignment horizontal="general" indent="0" shrinkToFit="false" textRotation="0" vertical="bottom" wrapText="true"/>
    </xf>
    <xf applyAlignment="true" applyBorder="true" applyFont="true" applyProtection="false" borderId="9" fillId="6" fontId="0" numFmtId="164" xfId="0">
      <alignment horizontal="general" indent="0" shrinkToFit="false" textRotation="0" vertical="bottom" wrapText="true"/>
    </xf>
    <xf applyAlignment="false" applyBorder="true" applyFont="true" applyProtection="false" borderId="11" fillId="3" fontId="6" numFmtId="164" xfId="0"/>
    <xf applyAlignment="false" applyBorder="true" applyFont="true" applyProtection="false" borderId="12" fillId="3" fontId="6" numFmtId="164" xfId="0"/>
    <xf applyAlignment="false" applyBorder="false" applyFont="false" applyProtection="false" borderId="0" fillId="0" fontId="0" numFmtId="166" xfId="0"/>
    <xf applyAlignment="true" applyBorder="true" applyFont="true" applyProtection="false" borderId="13" fillId="6" fontId="0" numFmtId="164" xfId="0">
      <alignment horizontal="general" indent="0" shrinkToFit="false" textRotation="0" vertical="bottom" wrapText="true"/>
    </xf>
    <xf applyAlignment="false" applyBorder="true" applyFont="false" applyProtection="false" borderId="14" fillId="0" fontId="0" numFmtId="165" xfId="0"/>
    <xf applyAlignment="false" applyBorder="true" applyFont="true" applyProtection="false" borderId="15" fillId="3" fontId="6" numFmtId="165" xfId="0"/>
    <xf applyAlignment="false" applyBorder="true" applyFont="true" applyProtection="false" borderId="16" fillId="3" fontId="6" numFmtId="165" xfId="0"/>
    <xf applyAlignment="false" applyBorder="true" applyFont="true" applyProtection="false" borderId="20" fillId="6" fontId="7" numFmtId="165" xfId="0"/>
    <xf applyAlignment="false" applyBorder="true" applyFont="true" applyProtection="false" borderId="21" fillId="6" fontId="7" numFmtId="165" xfId="0"/>
    <xf applyAlignment="false" applyBorder="true" applyFont="true" applyProtection="false" borderId="22" fillId="6" fontId="7" numFmtId="165" xfId="0"/>
    <xf applyAlignment="false" applyBorder="true" applyFont="false" applyProtection="false" borderId="10" fillId="0" fontId="0" numFmtId="165" xfId="0"/>
    <xf applyAlignment="false" applyBorder="true" applyFont="true" applyProtection="false" borderId="11" fillId="3" fontId="6" numFmtId="165" xfId="0"/>
    <xf applyAlignment="false" applyBorder="true" applyFont="false" applyProtection="false" borderId="14" fillId="0" fontId="0" numFmtId="166" xfId="0"/>
    <xf applyAlignment="false" applyBorder="true" applyFont="false" applyProtection="false" borderId="15" fillId="0" fontId="0" numFmtId="166" xfId="0"/>
    <xf applyAlignment="false" applyBorder="true" applyFont="false" applyProtection="false" borderId="16" fillId="0" fontId="0" numFmtId="166" xfId="0"/>
    <xf applyAlignment="false" applyBorder="true" applyFont="true" applyProtection="false" borderId="12" fillId="3" fontId="6" numFmtId="165" xfId="0"/>
    <xf applyAlignment="false" applyBorder="true" applyFont="true" applyProtection="false" borderId="10" fillId="3" fontId="6" numFmtId="164" xfId="0"/>
    <xf applyAlignment="false" applyBorder="true" applyFont="false" applyProtection="false" borderId="10" fillId="0" fontId="0" numFmtId="167" xfId="0"/>
    <xf applyAlignment="false" applyBorder="true" applyFont="true" applyProtection="false" borderId="11" fillId="3" fontId="6" numFmtId="167" xfId="0"/>
    <xf applyAlignment="false" applyBorder="true" applyFont="true" applyProtection="false" borderId="12" fillId="3" fontId="6" numFmtId="167" xfId="0"/>
    <xf applyAlignment="false" applyBorder="true" applyFont="true" applyProtection="false" borderId="10" fillId="3" fontId="6" numFmtId="168" xfId="0"/>
    <xf applyAlignment="false" applyBorder="true" applyFont="true" applyProtection="false" borderId="11" fillId="3" fontId="6" numFmtId="168" xfId="0"/>
    <xf applyAlignment="false" applyBorder="true" applyFont="true" applyProtection="false" borderId="12" fillId="3" fontId="6" numFmtId="168" xfId="0"/>
    <xf applyAlignment="false" applyBorder="true" applyFont="false" applyProtection="false" borderId="10" fillId="0" fontId="0" numFmtId="166" xfId="0"/>
    <xf applyAlignment="false" applyBorder="true" applyFont="true" applyProtection="false" borderId="11" fillId="3" fontId="6" numFmtId="166" xfId="0"/>
    <xf applyAlignment="false" applyBorder="true" applyFont="true" applyProtection="false" borderId="12" fillId="3" fontId="6" numFmtId="166" xfId="0"/>
    <xf applyAlignment="true" applyBorder="true" applyFont="true" applyProtection="false" borderId="27" fillId="2" fontId="7" numFmtId="164" xfId="0">
      <alignment horizontal="general" indent="0" shrinkToFit="false" textRotation="0" vertical="bottom" wrapText="true"/>
    </xf>
    <xf applyAlignment="false" applyBorder="true" applyFont="true" applyProtection="false" borderId="28" fillId="4" fontId="7" numFmtId="165" xfId="0"/>
    <xf applyAlignment="false" applyBorder="true" applyFont="true" applyProtection="false" borderId="29" fillId="4" fontId="7" numFmtId="165" xfId="0"/>
    <xf applyAlignment="false" applyBorder="true" applyFont="true" applyProtection="false" borderId="30" fillId="4" fontId="7" numFmtId="165" xfId="0"/>
    <xf applyAlignment="false" applyBorder="false" applyFont="true" applyProtection="false" borderId="0" fillId="0" fontId="7" numFmtId="166" xfId="0"/>
    <xf applyAlignment="false" applyBorder="false" applyFont="true" applyProtection="false" borderId="0" fillId="0" fontId="7" numFmtId="164" xfId="0"/>
    <xf applyAlignment="false" applyBorder="false" applyFont="false" applyProtection="false" borderId="0" fillId="0" fontId="0" numFmtId="165" xfId="0"/>
    <xf applyAlignment="true" applyBorder="true" applyFont="true" applyProtection="false" borderId="33" fillId="2" fontId="7" numFmtId="164" xfId="0">
      <alignment horizontal="center" indent="0" shrinkToFit="false" textRotation="0" vertical="center" wrapText="true"/>
    </xf>
    <xf applyAlignment="true" applyBorder="true" applyFont="true" applyProtection="false" borderId="34" fillId="2" fontId="7" numFmtId="164" xfId="0">
      <alignment horizontal="center" indent="0" shrinkToFit="false" textRotation="0" vertical="center" wrapText="true"/>
    </xf>
    <xf applyAlignment="true" applyBorder="true" applyFont="true" applyProtection="false" borderId="17" fillId="2" fontId="7" numFmtId="165" xfId="0">
      <alignment horizontal="center" indent="0" shrinkToFit="false" textRotation="0" vertical="center" wrapText="true"/>
    </xf>
    <xf applyAlignment="true" applyBorder="true" applyFont="true" applyProtection="false" borderId="18" fillId="2" fontId="7" numFmtId="165" xfId="0">
      <alignment horizontal="center" indent="0" shrinkToFit="false" textRotation="0" vertical="center" wrapText="true"/>
    </xf>
    <xf applyAlignment="true" applyBorder="true" applyFont="true" applyProtection="false" borderId="19" fillId="2" fontId="7" numFmtId="165" xfId="0">
      <alignment horizontal="center" indent="0" shrinkToFit="false" textRotation="0" vertical="center" wrapText="true"/>
    </xf>
    <xf applyAlignment="true" applyBorder="true" applyFont="true" applyProtection="false" borderId="35" fillId="2" fontId="7" numFmtId="166" xfId="0">
      <alignment horizontal="center" indent="0" shrinkToFit="false" textRotation="0" vertical="center" wrapText="true"/>
    </xf>
    <xf applyAlignment="true" applyBorder="true" applyFont="true" applyProtection="false" borderId="20" fillId="6" fontId="7" numFmtId="164" xfId="0">
      <alignment horizontal="general" indent="0" shrinkToFit="false" textRotation="0" vertical="bottom" wrapText="true"/>
    </xf>
    <xf applyAlignment="true" applyBorder="true" applyFont="true" applyProtection="false" borderId="22" fillId="6" fontId="7" numFmtId="164" xfId="0">
      <alignment horizontal="general" indent="0" shrinkToFit="false" textRotation="0" vertical="bottom" wrapText="true"/>
    </xf>
    <xf applyAlignment="true" applyBorder="true" applyFont="true" applyProtection="false" borderId="21" fillId="6" fontId="7" numFmtId="164" xfId="0">
      <alignment horizontal="general" indent="0" shrinkToFit="false" textRotation="0" vertical="bottom" wrapText="true"/>
    </xf>
    <xf applyAlignment="true" applyBorder="true" applyFont="true" applyProtection="false" borderId="36" fillId="6" fontId="7" numFmtId="165" xfId="0">
      <alignment horizontal="general" indent="0" shrinkToFit="false" textRotation="0" vertical="bottom" wrapText="true"/>
    </xf>
    <xf applyAlignment="false" applyBorder="true" applyFont="true" applyProtection="false" borderId="37" fillId="6" fontId="7" numFmtId="164" xfId="0"/>
    <xf applyAlignment="false" applyBorder="true" applyFont="true" applyProtection="false" borderId="38" fillId="6" fontId="7" numFmtId="166" xfId="0"/>
    <xf applyAlignment="false" applyBorder="true" applyFont="false" applyProtection="false" borderId="12" fillId="0" fontId="0" numFmtId="169" xfId="0"/>
    <xf applyAlignment="false" applyBorder="true" applyFont="true" applyProtection="false" borderId="10" fillId="5" fontId="6" numFmtId="170" xfId="0"/>
    <xf applyAlignment="false" applyBorder="true" applyFont="true" applyProtection="false" borderId="11" fillId="5" fontId="6" numFmtId="170" xfId="0"/>
    <xf applyAlignment="false" applyBorder="true" applyFont="true" applyProtection="false" borderId="12" fillId="5" fontId="6" numFmtId="170" xfId="0"/>
    <xf applyAlignment="false" applyBorder="true" applyFont="false" applyProtection="false" borderId="39" fillId="5" fontId="0" numFmtId="165" xfId="0"/>
    <xf applyAlignment="false" applyBorder="true" applyFont="false" applyProtection="false" borderId="40" fillId="5" fontId="0" numFmtId="164" xfId="0"/>
    <xf applyAlignment="false" applyBorder="true" applyFont="true" applyProtection="false" borderId="10" fillId="5" fontId="6" numFmtId="165" xfId="0"/>
    <xf applyAlignment="false" applyBorder="true" applyFont="false" applyProtection="false" borderId="41" fillId="5" fontId="0" numFmtId="166" xfId="0"/>
    <xf applyAlignment="false" applyBorder="true" applyFont="false" applyProtection="false" borderId="12" fillId="7" fontId="0" numFmtId="169" xfId="0"/>
    <xf applyAlignment="false" applyBorder="true" applyFont="true" applyProtection="false" borderId="10" fillId="0" fontId="8" numFmtId="164" xfId="0"/>
    <xf applyAlignment="false" applyBorder="true" applyFont="false" applyProtection="false" borderId="16" fillId="0" fontId="0" numFmtId="169" xfId="0"/>
    <xf applyAlignment="false" applyBorder="true" applyFont="true" applyProtection="false" borderId="14" fillId="5" fontId="6" numFmtId="170" xfId="0"/>
    <xf applyAlignment="false" applyBorder="true" applyFont="true" applyProtection="false" borderId="15" fillId="5" fontId="6" numFmtId="170" xfId="0"/>
    <xf applyAlignment="false" applyBorder="true" applyFont="true" applyProtection="false" borderId="16" fillId="5" fontId="6" numFmtId="170" xfId="0"/>
    <xf applyAlignment="false" applyBorder="true" applyFont="false" applyProtection="false" borderId="42" fillId="5" fontId="0" numFmtId="165" xfId="0"/>
    <xf applyAlignment="false" applyBorder="true" applyFont="false" applyProtection="false" borderId="43" fillId="5" fontId="0" numFmtId="164" xfId="0"/>
    <xf applyAlignment="false" applyBorder="true" applyFont="true" applyProtection="false" borderId="14" fillId="5" fontId="6" numFmtId="165" xfId="0"/>
    <xf applyAlignment="false" applyBorder="true" applyFont="false" applyProtection="false" borderId="44" fillId="5" fontId="0" numFmtId="166" xfId="0"/>
    <xf applyAlignment="false" applyBorder="true" applyFont="true" applyProtection="false" borderId="20" fillId="6" fontId="7" numFmtId="164" xfId="0"/>
    <xf applyAlignment="false" applyBorder="true" applyFont="true" applyProtection="false" borderId="22" fillId="6" fontId="7" numFmtId="169" xfId="0"/>
    <xf applyAlignment="false" applyBorder="true" applyFont="true" applyProtection="false" borderId="20" fillId="6" fontId="7" numFmtId="170" xfId="0"/>
    <xf applyAlignment="false" applyBorder="true" applyFont="true" applyProtection="false" borderId="36" fillId="6" fontId="7" numFmtId="165" xfId="0"/>
    <xf applyAlignment="false" applyBorder="true" applyFont="false" applyProtection="false" borderId="10" fillId="0" fontId="0" numFmtId="170" xfId="0"/>
    <xf applyAlignment="false" applyBorder="true" applyFont="false" applyProtection="false" borderId="14" fillId="0" fontId="0" numFmtId="164" xfId="0"/>
    <xf applyAlignment="false" applyBorder="true" applyFont="false" applyProtection="false" borderId="16" fillId="0" fontId="0" numFmtId="164" xfId="0"/>
    <xf applyAlignment="false" applyBorder="true" applyFont="false" applyProtection="false" borderId="14" fillId="0" fontId="0" numFmtId="170" xfId="0"/>
    <xf applyAlignment="false" applyBorder="true" applyFont="false" applyProtection="false" borderId="15" fillId="5" fontId="0" numFmtId="170" xfId="0"/>
    <xf applyAlignment="false" applyBorder="true" applyFont="false" applyProtection="false" borderId="16" fillId="5" fontId="0" numFmtId="170" xfId="0"/>
    <xf applyAlignment="false" applyBorder="true" applyFont="false" applyProtection="false" borderId="14" fillId="5" fontId="0" numFmtId="165" xfId="0"/>
    <xf applyAlignment="false" applyBorder="true" applyFont="false" applyProtection="false" borderId="15" fillId="5" fontId="0" numFmtId="165" xfId="0"/>
    <xf applyAlignment="false" applyBorder="true" applyFont="false" applyProtection="false" borderId="16" fillId="5" fontId="0" numFmtId="165" xfId="0"/>
    <xf applyAlignment="false" applyBorder="true" applyFont="true" applyProtection="false" borderId="22" fillId="6" fontId="7" numFmtId="164" xfId="0"/>
    <xf applyAlignment="false" applyBorder="true" applyFont="false" applyProtection="false" borderId="12" fillId="0" fontId="0" numFmtId="165" xfId="0"/>
    <xf applyAlignment="false" applyBorder="true" applyFont="false" applyProtection="false" borderId="11" fillId="0" fontId="0" numFmtId="165" xfId="0"/>
    <xf applyAlignment="false" applyBorder="true" applyFont="false" applyProtection="false" borderId="39" fillId="0" fontId="0" numFmtId="165" xfId="0"/>
    <xf applyAlignment="false" applyBorder="true" applyFont="false" applyProtection="false" borderId="40" fillId="0" fontId="0" numFmtId="164" xfId="0"/>
    <xf applyAlignment="false" applyBorder="true" applyFont="true" applyProtection="false" borderId="41" fillId="5" fontId="6" numFmtId="166" xfId="0"/>
    <xf applyAlignment="false" applyBorder="true" applyFont="false" applyProtection="false" borderId="40" fillId="0" fontId="0" numFmtId="165" xfId="0"/>
    <xf applyAlignment="false" applyBorder="true" applyFont="false" applyProtection="false" borderId="16" fillId="0" fontId="0" numFmtId="165" xfId="0"/>
    <xf applyAlignment="false" applyBorder="true" applyFont="false" applyProtection="false" borderId="15" fillId="0" fontId="0" numFmtId="165" xfId="0"/>
    <xf applyAlignment="false" applyBorder="true" applyFont="false" applyProtection="false" borderId="42" fillId="0" fontId="0" numFmtId="165" xfId="0"/>
    <xf applyAlignment="false" applyBorder="true" applyFont="false" applyProtection="false" borderId="43" fillId="8" fontId="0" numFmtId="165" xfId="0"/>
    <xf applyAlignment="false" applyBorder="true" applyFont="true" applyProtection="false" borderId="44" fillId="5" fontId="6" numFmtId="166" xfId="0"/>
    <xf applyAlignment="false" applyBorder="true" applyFont="true" applyProtection="false" borderId="28" fillId="2" fontId="7" numFmtId="165" xfId="0"/>
    <xf applyAlignment="false" applyBorder="true" applyFont="true" applyProtection="false" borderId="30" fillId="2" fontId="7" numFmtId="165" xfId="0"/>
    <xf applyAlignment="false" applyBorder="true" applyFont="true" applyProtection="false" borderId="28" fillId="2" fontId="7" numFmtId="164" xfId="0"/>
    <xf applyAlignment="false" applyBorder="true" applyFont="true" applyProtection="false" borderId="29" fillId="2" fontId="7" numFmtId="165" xfId="0"/>
    <xf applyAlignment="false" applyBorder="true" applyFont="true" applyProtection="false" borderId="45" fillId="2" fontId="7" numFmtId="165" xfId="0"/>
    <xf applyAlignment="false" applyBorder="true" applyFont="true" applyProtection="false" borderId="46" fillId="2" fontId="7" numFmtId="164" xfId="0"/>
    <xf applyAlignment="false" applyBorder="true" applyFont="true" applyProtection="false" borderId="24" fillId="2" fontId="7" numFmtId="165" xfId="0"/>
    <xf applyAlignment="false" applyBorder="true" applyFont="true" applyProtection="false" borderId="25" fillId="2" fontId="7" numFmtId="165" xfId="0"/>
    <xf applyAlignment="false" applyBorder="true" applyFont="true" applyProtection="false" borderId="26" fillId="2" fontId="7" numFmtId="165" xfId="0"/>
    <xf applyAlignment="false" applyBorder="true" applyFont="true" applyProtection="false" borderId="47" fillId="2" fontId="7" numFmtId="166" xfId="0"/>
    <xf applyAlignment="true" applyBorder="true" applyFont="true" applyProtection="false" borderId="32" fillId="2" fontId="7" numFmtId="164" xfId="0">
      <alignment horizontal="center" indent="0" shrinkToFit="false" textRotation="0" vertical="bottom" wrapText="true"/>
    </xf>
    <xf applyAlignment="true" applyBorder="true" applyFont="true" applyProtection="false" borderId="20" fillId="2" fontId="7" numFmtId="164" xfId="0">
      <alignment horizontal="center" indent="0" shrinkToFit="false" textRotation="0" vertical="bottom" wrapText="false"/>
    </xf>
    <xf applyAlignment="true" applyBorder="true" applyFont="true" applyProtection="false" borderId="21" fillId="2" fontId="7" numFmtId="164" xfId="0">
      <alignment horizontal="center" indent="0" shrinkToFit="false" textRotation="0" vertical="bottom" wrapText="false"/>
    </xf>
    <xf applyAlignment="true" applyBorder="true" applyFont="true" applyProtection="false" borderId="22" fillId="2" fontId="7" numFmtId="164" xfId="0">
      <alignment horizontal="center" indent="0" shrinkToFit="false" textRotation="0" vertical="bottom" wrapText="false"/>
    </xf>
    <xf applyAlignment="true" applyBorder="true" applyFont="true" applyProtection="false" borderId="9" fillId="4" fontId="0" numFmtId="164" xfId="0">
      <alignment horizontal="general" indent="0" shrinkToFit="false" textRotation="0" vertical="bottom" wrapText="true"/>
    </xf>
    <xf applyAlignment="false" applyBorder="true" applyFont="false" applyProtection="false" borderId="10" fillId="5" fontId="0" numFmtId="165" xfId="0"/>
    <xf applyAlignment="false" applyBorder="true" applyFont="false" applyProtection="false" borderId="11" fillId="5" fontId="0" numFmtId="165" xfId="0"/>
    <xf applyAlignment="false" applyBorder="true" applyFont="false" applyProtection="false" borderId="12" fillId="5" fontId="0" numFmtId="165" xfId="0"/>
    <xf applyAlignment="false" applyBorder="true" applyFont="true" applyProtection="false" borderId="10" fillId="5" fontId="9" numFmtId="165" xfId="0"/>
    <xf applyAlignment="false" applyBorder="true" applyFont="true" applyProtection="false" borderId="11" fillId="5" fontId="9" numFmtId="165" xfId="0"/>
    <xf applyAlignment="false" applyBorder="true" applyFont="true" applyProtection="false" borderId="12" fillId="5" fontId="9" numFmtId="165" xfId="0"/>
    <xf applyAlignment="true" applyBorder="true" applyFont="true" applyProtection="false" borderId="13" fillId="2" fontId="7" numFmtId="164" xfId="0">
      <alignment horizontal="general" indent="0" shrinkToFit="false" textRotation="0" vertical="bottom" wrapText="true"/>
    </xf>
    <xf applyAlignment="false" applyBorder="true" applyFont="true" applyProtection="false" borderId="14" fillId="2" fontId="7" numFmtId="165" xfId="0"/>
    <xf applyAlignment="false" applyBorder="true" applyFont="true" applyProtection="false" borderId="15" fillId="2" fontId="7" numFmtId="165" xfId="0"/>
    <xf applyAlignment="false" applyBorder="true" applyFont="true" applyProtection="false" borderId="16" fillId="2" fontId="7" numFmtId="165" xfId="0"/>
    <xf applyAlignment="true" applyBorder="true" applyFont="true" applyProtection="false" borderId="32" fillId="2" fontId="7" numFmtId="164" xfId="0">
      <alignment horizontal="general" indent="0" shrinkToFit="false" textRotation="0" vertical="bottom" wrapText="true"/>
    </xf>
    <xf applyAlignment="false" applyBorder="true" applyFont="true" applyProtection="false" borderId="20" fillId="2" fontId="7" numFmtId="164" xfId="0"/>
    <xf applyAlignment="false" applyBorder="true" applyFont="true" applyProtection="false" borderId="21" fillId="2" fontId="7" numFmtId="164" xfId="0"/>
    <xf applyAlignment="false" applyBorder="true" applyFont="true" applyProtection="false" borderId="22" fillId="2" fontId="7" numFmtId="164" xfId="0"/>
    <xf applyAlignment="false" applyBorder="true" applyFont="false" applyProtection="false" borderId="10" fillId="5" fontId="0" numFmtId="169" xfId="0"/>
    <xf applyAlignment="false" applyBorder="true" applyFont="false" applyProtection="false" borderId="11" fillId="5" fontId="0" numFmtId="169" xfId="0"/>
    <xf applyAlignment="false" applyBorder="true" applyFont="false" applyProtection="false" borderId="12" fillId="5" fontId="0" numFmtId="169" xfId="0"/>
    <xf applyAlignment="true" applyBorder="true" applyFont="false" applyProtection="false" borderId="48" fillId="6" fontId="0" numFmtId="164" xfId="0">
      <alignment horizontal="general" indent="0" shrinkToFit="false" textRotation="0" vertical="bottom" wrapText="true"/>
    </xf>
    <xf applyAlignment="false" applyBorder="true" applyFont="false" applyProtection="false" borderId="49" fillId="5" fontId="0" numFmtId="169" xfId="0"/>
    <xf applyAlignment="false" applyBorder="true" applyFont="false" applyProtection="false" borderId="50" fillId="5" fontId="0" numFmtId="169" xfId="0"/>
    <xf applyAlignment="false" applyBorder="true" applyFont="false" applyProtection="false" borderId="51" fillId="5" fontId="0" numFmtId="169" xfId="0"/>
    <xf applyAlignment="true" applyBorder="true" applyFont="false" applyProtection="false" borderId="32" fillId="6" fontId="0" numFmtId="164" xfId="0">
      <alignment horizontal="general" indent="0" shrinkToFit="false" textRotation="0" vertical="bottom" wrapText="true"/>
    </xf>
    <xf applyAlignment="false" applyBorder="true" applyFont="false" applyProtection="false" borderId="20" fillId="5" fontId="0" numFmtId="171" xfId="0"/>
    <xf applyAlignment="false" applyBorder="true" applyFont="false" applyProtection="false" borderId="21" fillId="5" fontId="0" numFmtId="171" xfId="0"/>
    <xf applyAlignment="false" applyBorder="true" applyFont="false" applyProtection="false" borderId="22" fillId="5" fontId="0" numFmtId="171" xfId="0"/>
    <xf applyAlignment="false" applyBorder="true" applyFont="false" applyProtection="false" borderId="10" fillId="5" fontId="0" numFmtId="171" xfId="0"/>
    <xf applyAlignment="false" applyBorder="true" applyFont="false" applyProtection="false" borderId="11" fillId="5" fontId="0" numFmtId="171" xfId="0"/>
    <xf applyAlignment="false" applyBorder="true" applyFont="false" applyProtection="false" borderId="12" fillId="5" fontId="0" numFmtId="171" xfId="0"/>
    <xf applyAlignment="false" applyBorder="true" applyFont="false" applyProtection="false" borderId="14" fillId="5" fontId="0" numFmtId="171" xfId="0"/>
    <xf applyAlignment="false" applyBorder="true" applyFont="false" applyProtection="false" borderId="15" fillId="5" fontId="0" numFmtId="171" xfId="0"/>
    <xf applyAlignment="false" applyBorder="true" applyFont="false" applyProtection="false" borderId="16" fillId="5" fontId="0" numFmtId="171" xfId="0"/>
    <xf applyAlignment="true" applyBorder="true" applyFont="true" applyProtection="false" borderId="32" fillId="4" fontId="7" numFmtId="164" xfId="0">
      <alignment horizontal="general" indent="0" shrinkToFit="false" textRotation="0" vertical="bottom" wrapText="true"/>
    </xf>
    <xf applyAlignment="true" applyBorder="true" applyFont="true" applyProtection="false" borderId="20" fillId="4" fontId="7" numFmtId="164" xfId="0">
      <alignment horizontal="left" indent="0" shrinkToFit="false" textRotation="0" vertical="bottom" wrapText="true"/>
    </xf>
    <xf applyAlignment="false" applyBorder="true" applyFont="true" applyProtection="false" borderId="21" fillId="4" fontId="7" numFmtId="165" xfId="0"/>
    <xf applyAlignment="false" applyBorder="true" applyFont="true" applyProtection="false" borderId="22" fillId="4" fontId="7" numFmtId="164" xfId="0"/>
    <xf applyAlignment="false" applyBorder="false" applyFont="true" applyProtection="false" borderId="0" fillId="0" fontId="0" numFmtId="164" xfId="0"/>
    <xf applyAlignment="true" applyBorder="true" applyFont="true" applyProtection="false" borderId="10" fillId="0" fontId="0" numFmtId="164" xfId="0">
      <alignment horizontal="left" indent="0" shrinkToFit="false" textRotation="0" vertical="bottom" wrapText="true"/>
    </xf>
    <xf applyAlignment="false" applyBorder="true" applyFont="false" applyProtection="false" borderId="12" fillId="5" fontId="0" numFmtId="164" xfId="0"/>
    <xf applyAlignment="true" applyBorder="true" applyFont="true" applyProtection="false" borderId="14" fillId="0" fontId="0" numFmtId="164" xfId="0">
      <alignment horizontal="left" indent="0" shrinkToFit="false" textRotation="0" vertical="bottom" wrapText="true"/>
    </xf>
    <xf applyAlignment="false" applyBorder="true" applyFont="false" applyProtection="false" borderId="16" fillId="5" fontId="0" numFmtId="164" xfId="0"/>
    <xf applyAlignment="true" applyBorder="true" applyFont="false" applyProtection="false" borderId="0" fillId="0" fontId="0" numFmtId="164" xfId="0">
      <alignment horizontal="left" indent="0" shrinkToFit="false" textRotation="0" vertical="bottom" wrapText="true"/>
    </xf>
    <xf applyAlignment="false" applyBorder="true" applyFont="false" applyProtection="false" borderId="52" fillId="0" fontId="0" numFmtId="165" xfId="0"/>
    <xf applyAlignment="true" applyBorder="true" applyFont="true" applyProtection="false" borderId="11" fillId="0" fontId="0" numFmtId="164" xfId="0">
      <alignment horizontal="general" indent="0" shrinkToFit="false" textRotation="0" vertical="bottom" wrapText="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colors>
    <indexedColors>
      <rgbColor rgb="00000000"/>
      <rgbColor rgb="00F2F2F2"/>
      <rgbColor rgb="00FF0000"/>
      <rgbColor rgb="0000FF00"/>
      <rgbColor rgb="000000FF"/>
      <rgbColor rgb="00FFD320"/>
      <rgbColor rgb="00FF00FF"/>
      <rgbColor rgb="0000FFFF"/>
      <rgbColor rgb="00800000"/>
      <rgbColor rgb="00008000"/>
      <rgbColor rgb="00000080"/>
      <rgbColor rgb="00808000"/>
      <rgbColor rgb="00800080"/>
      <rgbColor rgb="00008080"/>
      <rgbColor rgb="00C0C0C0"/>
      <rgbColor rgb="00808080"/>
      <rgbColor rgb="005B9BD5"/>
      <rgbColor rgb="00993366"/>
      <rgbColor rgb="00FFF2CC"/>
      <rgbColor rgb="00E6E6E6"/>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D9D9D9"/>
      <rgbColor rgb="00FFE699"/>
      <rgbColor rgb="00A9D18E"/>
      <rgbColor rgb="00F4B183"/>
      <rgbColor rgb="00CC99FF"/>
      <rgbColor rgb="00FFD966"/>
      <rgbColor rgb="004472C4"/>
      <rgbColor rgb="0033CCCC"/>
      <rgbColor rgb="0099CC00"/>
      <rgbColor rgb="00FFC000"/>
      <rgbColor rgb="00FF9900"/>
      <rgbColor rgb="00ED7D31"/>
      <rgbColor rgb="00666699"/>
      <rgbColor rgb="00A5A5A5"/>
      <rgbColor rgb="00003366"/>
      <rgbColor rgb="00339966"/>
      <rgbColor rgb="00003300"/>
      <rgbColor rgb="00333300"/>
      <rgbColor rgb="00993300"/>
      <rgbColor rgb="00993366"/>
      <rgbColor rgb="00333399"/>
      <rgbColor rgb="00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3.xml><?xml version="1.0" encoding="utf-8"?>
<c:chartSpace xmlns:a="http://schemas.openxmlformats.org/drawingml/2006/main" xmlns:c="http://schemas.openxmlformats.org/drawingml/2006/chart" xmlns:r="http://schemas.openxmlformats.org/officeDocument/2006/relationships">
  <c:lang val="en-US"/>
  <c:chart>
    <c:title>
      <c:layout/>
      <c:tx>
        <c:rich>
          <a:bodyPr/>
          <a:lstStyle/>
          <a:p>
            <a:pPr>
              <a:defRPr/>
            </a:pPr>
            <a:r>
              <a:rPr sz="1300"/>
              <a:t>Revenue, costs and net results</a:t>
            </a:r>
          </a:p>
        </c:rich>
      </c:tx>
    </c:title>
    <c:plotArea>
      <c:layout/>
      <c:barChart>
        <c:barDir val="col"/>
        <c:grouping val="clustered"/>
        <c:ser>
          <c:idx val="0"/>
          <c:order val="0"/>
          <c:tx>
            <c:strRef>
              <c:f>Tabelle1!$A$104</c:f>
              <c:strCache>
                <c:ptCount val="1"/>
                <c:pt idx="0">
                  <c:v>Revenue</c:v>
                </c:pt>
              </c:strCache>
            </c:strRef>
          </c:tx>
          <c:spPr>
            <a:solidFill>
              <a:srgbClr val="a9d18e"/>
            </a:solidFill>
          </c:spPr>
          <c:cat>
            <c:strRef>
              <c:f>Tabelle1!$B$103:$F$103</c:f>
              <c:strCache>
                <c:ptCount val="5"/>
                <c:pt idx="0">
                  <c:v>1</c:v>
                </c:pt>
                <c:pt idx="1">
                  <c:v>2</c:v>
                </c:pt>
                <c:pt idx="2">
                  <c:v>3</c:v>
                </c:pt>
                <c:pt idx="3">
                  <c:v>4</c:v>
                </c:pt>
                <c:pt idx="4">
                  <c:v>5</c:v>
                </c:pt>
              </c:strCache>
            </c:strRef>
          </c:cat>
          <c:val>
            <c:numRef>
              <c:f>Tabelle1!$B$104:$F$104</c:f>
              <c:numCache>
                <c:formatCode>General</c:formatCode>
                <c:ptCount val="5"/>
                <c:pt idx="0">
                  <c:v>46265</c:v>
                </c:pt>
                <c:pt idx="1">
                  <c:v>60925</c:v>
                </c:pt>
                <c:pt idx="2">
                  <c:v>75645</c:v>
                </c:pt>
                <c:pt idx="3">
                  <c:v>90425</c:v>
                </c:pt>
                <c:pt idx="4">
                  <c:v>105265</c:v>
                </c:pt>
              </c:numCache>
            </c:numRef>
          </c:val>
        </c:ser>
        <c:ser>
          <c:idx val="1"/>
          <c:order val="1"/>
          <c:tx>
            <c:strRef>
              <c:f>Tabelle1!$A$105</c:f>
              <c:strCache>
                <c:ptCount val="1"/>
                <c:pt idx="0">
                  <c:v>Costs  </c:v>
                </c:pt>
              </c:strCache>
            </c:strRef>
          </c:tx>
          <c:spPr>
            <a:solidFill>
              <a:srgbClr val="ed7d31"/>
            </a:solidFill>
          </c:spPr>
          <c:cat>
            <c:strRef>
              <c:f>Tabelle1!$B$103:$F$103</c:f>
              <c:strCache>
                <c:ptCount val="5"/>
                <c:pt idx="0">
                  <c:v>1</c:v>
                </c:pt>
                <c:pt idx="1">
                  <c:v>2</c:v>
                </c:pt>
                <c:pt idx="2">
                  <c:v>3</c:v>
                </c:pt>
                <c:pt idx="3">
                  <c:v>4</c:v>
                </c:pt>
                <c:pt idx="4">
                  <c:v>5</c:v>
                </c:pt>
              </c:strCache>
            </c:strRef>
          </c:cat>
          <c:val>
            <c:numRef>
              <c:f>Tabelle1!$B$105:$F$105</c:f>
              <c:numCache>
                <c:formatCode>General</c:formatCode>
                <c:ptCount val="5"/>
                <c:pt idx="0">
                  <c:v>-94681.1600641026</c:v>
                </c:pt>
                <c:pt idx="1">
                  <c:v>-95670.9911391026</c:v>
                </c:pt>
                <c:pt idx="2">
                  <c:v>-99118.5110572692</c:v>
                </c:pt>
                <c:pt idx="3">
                  <c:v>-102702.34457023</c:v>
                </c:pt>
                <c:pt idx="4">
                  <c:v>-106428.001483729</c:v>
                </c:pt>
              </c:numCache>
            </c:numRef>
          </c:val>
        </c:ser>
        <c:gapWidth val="150"/>
        <c:axId val="4494908"/>
        <c:axId val="73045853"/>
      </c:barChart>
      <c:lineChart>
        <c:grouping val="standard"/>
        <c:ser>
          <c:idx val="0"/>
          <c:order val="0"/>
          <c:tx>
            <c:strRef>
              <c:f>Tabelle1!$A$106</c:f>
              <c:strCache>
                <c:ptCount val="1"/>
                <c:pt idx="0">
                  <c:v>Result</c:v>
                </c:pt>
              </c:strCache>
            </c:strRef>
          </c:tx>
          <c:spPr>
            <a:solidFill>
              <a:srgbClr val="ffd320"/>
            </a:solidFill>
            <a:ln w="28800">
              <a:solidFill>
                <a:srgbClr val="ffd320"/>
              </a:solidFill>
              <a:round/>
            </a:ln>
          </c:spPr>
          <c:marker>
            <c:symbol val="none"/>
          </c:marker>
          <c:cat>
            <c:strRef>
              <c:f>Tabelle1!$B$103:$F$103</c:f>
              <c:strCache>
                <c:ptCount val="5"/>
                <c:pt idx="0">
                  <c:v>1</c:v>
                </c:pt>
                <c:pt idx="1">
                  <c:v>2</c:v>
                </c:pt>
                <c:pt idx="2">
                  <c:v>3</c:v>
                </c:pt>
                <c:pt idx="3">
                  <c:v>4</c:v>
                </c:pt>
                <c:pt idx="4">
                  <c:v>5</c:v>
                </c:pt>
              </c:strCache>
            </c:strRef>
          </c:cat>
          <c:val>
            <c:numRef>
              <c:f>Tabelle1!$B$106:$F$106</c:f>
              <c:numCache>
                <c:formatCode>General</c:formatCode>
                <c:ptCount val="5"/>
                <c:pt idx="0">
                  <c:v>-48416.1600641026</c:v>
                </c:pt>
                <c:pt idx="1">
                  <c:v>-34745.9911391026</c:v>
                </c:pt>
                <c:pt idx="2">
                  <c:v>-23473.5110572692</c:v>
                </c:pt>
                <c:pt idx="3">
                  <c:v>-12277.3445702301</c:v>
                </c:pt>
                <c:pt idx="4">
                  <c:v>-1163.00148372904</c:v>
                </c:pt>
              </c:numCache>
            </c:numRef>
          </c:val>
        </c:ser>
        <c:marker val="0"/>
        <c:axId val="53179949"/>
        <c:axId val="36994248"/>
      </c:lineChart>
      <c:catAx>
        <c:axId val="4494908"/>
        <c:scaling>
          <c:orientation val="minMax"/>
        </c:scaling>
        <c:title>
          <c:layout/>
          <c:tx>
            <c:rich>
              <a:bodyPr/>
              <a:lstStyle/>
              <a:p>
                <a:pPr>
                  <a:defRPr/>
                </a:pPr>
                <a:r>
                  <a:rPr sz="900"/>
                  <a:t>Years</a:t>
                </a:r>
              </a:p>
            </c:rich>
          </c:tx>
        </c:title>
        <c:axPos val="b"/>
        <c:majorTickMark val="none"/>
        <c:minorTickMark val="none"/>
        <c:tickLblPos val="low"/>
        <c:crossAx val="73045853"/>
        <c:crossesAt val="0"/>
        <c:lblAlgn val="ctr"/>
        <c:auto val="1"/>
        <c:lblOffset val="100"/>
        <c:spPr>
          <a:ln w="9360">
            <a:solidFill>
              <a:srgbClr val="d9d9d9"/>
            </a:solidFill>
            <a:round/>
          </a:ln>
        </c:spPr>
      </c:catAx>
      <c:valAx>
        <c:axId val="73045853"/>
        <c:scaling>
          <c:orientation val="minMax"/>
        </c:scaling>
        <c:axPos val="l"/>
        <c:majorGridlines>
          <c:spPr>
            <a:ln w="9360">
              <a:solidFill>
                <a:srgbClr val="d9d9d9"/>
              </a:solidFill>
              <a:round/>
            </a:ln>
          </c:spPr>
        </c:majorGridlines>
        <c:minorGridlines>
          <c:spPr>
            <a:ln w="9360">
              <a:solidFill>
                <a:srgbClr val="d9d9d9"/>
              </a:solidFill>
              <a:round/>
            </a:ln>
          </c:spPr>
        </c:minorGridlines>
        <c:majorTickMark val="none"/>
        <c:minorTickMark val="none"/>
        <c:tickLblPos val="nextTo"/>
        <c:crossAx val="4494908"/>
        <c:crossesAt val="0"/>
        <c:spPr>
          <a:ln w="6480">
            <a:solidFill>
              <a:srgbClr val="5b9bd5"/>
            </a:solidFill>
            <a:round/>
          </a:ln>
        </c:spPr>
      </c:valAx>
      <c:catAx>
        <c:axId val="53179949"/>
        <c:scaling>
          <c:orientation val="minMax"/>
        </c:scaling>
        <c:title>
          <c:layout/>
          <c:tx>
            <c:rich>
              <a:bodyPr/>
              <a:lstStyle/>
              <a:p>
                <a:pPr>
                  <a:defRPr/>
                </a:pPr>
                <a:r>
                  <a:rPr sz="900"/>
                  <a:t>Years</a:t>
                </a:r>
              </a:p>
            </c:rich>
          </c:tx>
        </c:title>
        <c:axPos val="b"/>
        <c:majorTickMark val="none"/>
        <c:minorTickMark val="none"/>
        <c:tickLblPos val="low"/>
        <c:crossAx val="36994248"/>
        <c:crossesAt val="0"/>
        <c:lblAlgn val="ctr"/>
        <c:auto val="1"/>
        <c:lblOffset val="100"/>
        <c:spPr>
          <a:ln w="9360">
            <a:solidFill>
              <a:srgbClr val="d9d9d9"/>
            </a:solidFill>
            <a:round/>
          </a:ln>
        </c:spPr>
      </c:catAx>
      <c:valAx>
        <c:axId val="36994248"/>
        <c:scaling>
          <c:orientation val="minMax"/>
        </c:scaling>
        <c:axPos val="l"/>
        <c:majorGridlines>
          <c:spPr>
            <a:ln w="9360">
              <a:solidFill>
                <a:srgbClr val="d9d9d9"/>
              </a:solidFill>
              <a:round/>
            </a:ln>
          </c:spPr>
        </c:majorGridlines>
        <c:minorGridlines>
          <c:spPr>
            <a:ln w="9360">
              <a:solidFill>
                <a:srgbClr val="d9d9d9"/>
              </a:solidFill>
              <a:round/>
            </a:ln>
          </c:spPr>
        </c:minorGridlines>
        <c:majorTickMark val="none"/>
        <c:minorTickMark val="none"/>
        <c:tickLblPos val="nextTo"/>
        <c:crossAx val="53179949"/>
        <c:crossesAt val="0"/>
        <c:spPr>
          <a:ln w="6480">
            <a:solidFill>
              <a:srgbClr val="5b9bd5"/>
            </a:solidFill>
            <a:round/>
          </a:ln>
        </c:spPr>
      </c:valAx>
      <c:spPr/>
    </c:plotArea>
    <c:legend>
      <c:legendPos val="b"/>
      <c:spPr/>
    </c:legend>
    <c:plotVisOnly val="1"/>
  </c:chart>
  <c:spPr>
    <a:solidFill>
      <a:srgbClr val="ffffff"/>
    </a:solidFill>
    <a:ln w="9360">
      <a:solidFill>
        <a:srgbClr val="d9d9d9"/>
      </a:solidFill>
      <a:round/>
    </a:ln>
  </c:spPr>
</c:chartSpace>
</file>

<file path=xl/charts/chart14.xml><?xml version="1.0" encoding="utf-8"?>
<c:chartSpace xmlns:a="http://schemas.openxmlformats.org/drawingml/2006/main" xmlns:c="http://schemas.openxmlformats.org/drawingml/2006/chart" xmlns:r="http://schemas.openxmlformats.org/officeDocument/2006/relationships">
  <c:lang val="en-US"/>
  <c:chart>
    <c:plotArea>
      <c:layout/>
      <c:barChart>
        <c:barDir val="col"/>
        <c:grouping val="stacked"/>
        <c:ser>
          <c:idx val="0"/>
          <c:order val="0"/>
          <c:tx>
            <c:strRef>
              <c:f>Tabelle1!$A$124</c:f>
              <c:strCache>
                <c:ptCount val="1"/>
                <c:pt idx="0">
                  <c:v>Print sales</c:v>
                </c:pt>
              </c:strCache>
            </c:strRef>
          </c:tx>
          <c:spPr>
            <a:solidFill>
              <a:srgbClr val="5b9bd5"/>
            </a:solidFill>
          </c:spPr>
          <c:cat>
            <c:strRef>
              <c:f>Tabelle1!$B$123:$F$123</c:f>
              <c:strCache>
                <c:ptCount val="5"/>
                <c:pt idx="0">
                  <c:v>1</c:v>
                </c:pt>
                <c:pt idx="1">
                  <c:v>2</c:v>
                </c:pt>
                <c:pt idx="2">
                  <c:v>3</c:v>
                </c:pt>
                <c:pt idx="3">
                  <c:v>4</c:v>
                </c:pt>
                <c:pt idx="4">
                  <c:v>5</c:v>
                </c:pt>
              </c:strCache>
            </c:strRef>
          </c:cat>
          <c:val>
            <c:numRef>
              <c:f>Tabelle1!$B$124:$F$124</c:f>
              <c:numCache>
                <c:formatCode>General</c:formatCode>
                <c:ptCount val="5"/>
                <c:pt idx="0">
                  <c:v>5000</c:v>
                </c:pt>
                <c:pt idx="1">
                  <c:v>7000</c:v>
                </c:pt>
                <c:pt idx="2">
                  <c:v>9000</c:v>
                </c:pt>
                <c:pt idx="3">
                  <c:v>11000</c:v>
                </c:pt>
                <c:pt idx="4">
                  <c:v>13000</c:v>
                </c:pt>
              </c:numCache>
            </c:numRef>
          </c:val>
        </c:ser>
        <c:ser>
          <c:idx val="1"/>
          <c:order val="1"/>
          <c:tx>
            <c:strRef>
              <c:f>Tabelle1!$A$125</c:f>
              <c:strCache>
                <c:ptCount val="1"/>
                <c:pt idx="0">
                  <c:v>Book processing charges</c:v>
                </c:pt>
              </c:strCache>
            </c:strRef>
          </c:tx>
          <c:spPr>
            <a:solidFill>
              <a:srgbClr val="ed7d31"/>
            </a:solidFill>
          </c:spPr>
          <c:cat>
            <c:strRef>
              <c:f>Tabelle1!$B$123:$F$123</c:f>
              <c:strCache>
                <c:ptCount val="5"/>
                <c:pt idx="0">
                  <c:v>1</c:v>
                </c:pt>
                <c:pt idx="1">
                  <c:v>2</c:v>
                </c:pt>
                <c:pt idx="2">
                  <c:v>3</c:v>
                </c:pt>
                <c:pt idx="3">
                  <c:v>4</c:v>
                </c:pt>
                <c:pt idx="4">
                  <c:v>5</c:v>
                </c:pt>
              </c:strCache>
            </c:strRef>
          </c:cat>
          <c:val>
            <c:numRef>
              <c:f>Tabelle1!$B$125:$F$125</c:f>
              <c:numCache>
                <c:formatCode>General</c:formatCode>
                <c:ptCount val="5"/>
                <c:pt idx="0">
                  <c:v>13125</c:v>
                </c:pt>
                <c:pt idx="1">
                  <c:v>18375</c:v>
                </c:pt>
                <c:pt idx="2">
                  <c:v>23625</c:v>
                </c:pt>
                <c:pt idx="3">
                  <c:v>28875</c:v>
                </c:pt>
                <c:pt idx="4">
                  <c:v>34125</c:v>
                </c:pt>
              </c:numCache>
            </c:numRef>
          </c:val>
        </c:ser>
        <c:ser>
          <c:idx val="2"/>
          <c:order val="2"/>
          <c:tx>
            <c:strRef>
              <c:f>Tabelle1!$A$126</c:f>
              <c:strCache>
                <c:ptCount val="1"/>
                <c:pt idx="0">
                  <c:v>Institutional members</c:v>
                </c:pt>
              </c:strCache>
            </c:strRef>
          </c:tx>
          <c:spPr>
            <a:solidFill>
              <a:srgbClr val="a5a5a5"/>
            </a:solidFill>
          </c:spPr>
          <c:cat>
            <c:strRef>
              <c:f>Tabelle1!$B$123:$F$123</c:f>
              <c:strCache>
                <c:ptCount val="5"/>
                <c:pt idx="0">
                  <c:v>1</c:v>
                </c:pt>
                <c:pt idx="1">
                  <c:v>2</c:v>
                </c:pt>
                <c:pt idx="2">
                  <c:v>3</c:v>
                </c:pt>
                <c:pt idx="3">
                  <c:v>4</c:v>
                </c:pt>
                <c:pt idx="4">
                  <c:v>5</c:v>
                </c:pt>
              </c:strCache>
            </c:strRef>
          </c:cat>
          <c:val>
            <c:numRef>
              <c:f>Tabelle1!$B$126:$F$126</c:f>
              <c:numCache>
                <c:formatCode>General</c:formatCode>
                <c:ptCount val="5"/>
                <c:pt idx="0">
                  <c:v>17500</c:v>
                </c:pt>
                <c:pt idx="1">
                  <c:v>24500</c:v>
                </c:pt>
                <c:pt idx="2">
                  <c:v>31500</c:v>
                </c:pt>
                <c:pt idx="3">
                  <c:v>38500</c:v>
                </c:pt>
                <c:pt idx="4">
                  <c:v>45500</c:v>
                </c:pt>
              </c:numCache>
            </c:numRef>
          </c:val>
        </c:ser>
        <c:ser>
          <c:idx val="3"/>
          <c:order val="3"/>
          <c:tx>
            <c:strRef>
              <c:f>Tabelle1!$A$127</c:f>
              <c:strCache>
                <c:ptCount val="1"/>
                <c:pt idx="0">
                  <c:v>Individual members</c:v>
                </c:pt>
              </c:strCache>
            </c:strRef>
          </c:tx>
          <c:spPr>
            <a:solidFill>
              <a:srgbClr val="ffc000"/>
            </a:solidFill>
          </c:spPr>
          <c:cat>
            <c:strRef>
              <c:f>Tabelle1!$B$123:$F$123</c:f>
              <c:strCache>
                <c:ptCount val="5"/>
                <c:pt idx="0">
                  <c:v>1</c:v>
                </c:pt>
                <c:pt idx="1">
                  <c:v>2</c:v>
                </c:pt>
                <c:pt idx="2">
                  <c:v>3</c:v>
                </c:pt>
                <c:pt idx="3">
                  <c:v>4</c:v>
                </c:pt>
                <c:pt idx="4">
                  <c:v>5</c:v>
                </c:pt>
              </c:strCache>
            </c:strRef>
          </c:cat>
          <c:val>
            <c:numRef>
              <c:f>Tabelle1!$B$127:$F$127</c:f>
              <c:numCache>
                <c:formatCode>General</c:formatCode>
                <c:ptCount val="5"/>
                <c:pt idx="0">
                  <c:v>10140</c:v>
                </c:pt>
                <c:pt idx="1">
                  <c:v>10350</c:v>
                </c:pt>
                <c:pt idx="2">
                  <c:v>10620</c:v>
                </c:pt>
                <c:pt idx="3">
                  <c:v>10950</c:v>
                </c:pt>
                <c:pt idx="4">
                  <c:v>11340</c:v>
                </c:pt>
              </c:numCache>
            </c:numRef>
          </c:val>
        </c:ser>
        <c:ser>
          <c:idx val="4"/>
          <c:order val="4"/>
          <c:tx>
            <c:strRef>
              <c:f>Tabelle1!$A$128</c:f>
              <c:strCache>
                <c:ptCount val="1"/>
                <c:pt idx="0">
                  <c:v>Donations</c:v>
                </c:pt>
              </c:strCache>
            </c:strRef>
          </c:tx>
          <c:spPr>
            <a:solidFill>
              <a:srgbClr val="4472c4"/>
            </a:solidFill>
          </c:spPr>
          <c:cat>
            <c:strRef>
              <c:f>Tabelle1!$B$123:$F$123</c:f>
              <c:strCache>
                <c:ptCount val="5"/>
                <c:pt idx="0">
                  <c:v>1</c:v>
                </c:pt>
                <c:pt idx="1">
                  <c:v>2</c:v>
                </c:pt>
                <c:pt idx="2">
                  <c:v>3</c:v>
                </c:pt>
                <c:pt idx="3">
                  <c:v>4</c:v>
                </c:pt>
                <c:pt idx="4">
                  <c:v>5</c:v>
                </c:pt>
              </c:strCache>
            </c:strRef>
          </c:cat>
          <c:val>
            <c:numRef>
              <c:f>Tabelle1!$B$128:$F$128</c:f>
              <c:numCache>
                <c:formatCode>General</c:formatCode>
                <c:ptCount val="5"/>
                <c:pt idx="0">
                  <c:v>500</c:v>
                </c:pt>
                <c:pt idx="1">
                  <c:v>700</c:v>
                </c:pt>
                <c:pt idx="2">
                  <c:v>900</c:v>
                </c:pt>
                <c:pt idx="3">
                  <c:v>1100</c:v>
                </c:pt>
                <c:pt idx="4">
                  <c:v>1300</c:v>
                </c:pt>
              </c:numCache>
            </c:numRef>
          </c:val>
        </c:ser>
        <c:overlap val="100"/>
        <c:gapWidth val="300"/>
        <c:axId val="85629811"/>
        <c:axId val="31864871"/>
      </c:barChart>
      <c:catAx>
        <c:axId val="85629811"/>
        <c:scaling>
          <c:orientation val="minMax"/>
        </c:scaling>
        <c:title>
          <c:layout/>
          <c:tx>
            <c:rich>
              <a:bodyPr/>
              <a:lstStyle/>
              <a:p>
                <a:pPr>
                  <a:defRPr/>
                </a:pPr>
                <a:r>
                  <a:rPr sz="900"/>
                  <a:t>Years</a:t>
                </a:r>
              </a:p>
            </c:rich>
          </c:tx>
        </c:title>
        <c:axPos val="b"/>
        <c:majorTickMark val="none"/>
        <c:minorTickMark val="none"/>
        <c:tickLblPos val="nextTo"/>
        <c:crossAx val="31864871"/>
        <c:crossesAt val="0"/>
        <c:lblAlgn val="ctr"/>
        <c:auto val="1"/>
        <c:lblOffset val="100"/>
        <c:spPr>
          <a:ln w="9360">
            <a:solidFill>
              <a:srgbClr val="d9d9d9"/>
            </a:solidFill>
            <a:round/>
          </a:ln>
        </c:spPr>
      </c:catAx>
      <c:valAx>
        <c:axId val="31864871"/>
        <c:scaling>
          <c:orientation val="minMax"/>
        </c:scaling>
        <c:axPos val="l"/>
        <c:majorGridlines>
          <c:spPr>
            <a:ln w="9360">
              <a:solidFill>
                <a:srgbClr val="d9d9d9"/>
              </a:solidFill>
              <a:round/>
            </a:ln>
          </c:spPr>
        </c:majorGridlines>
        <c:minorGridlines>
          <c:spPr>
            <a:ln w="9360">
              <a:solidFill>
                <a:srgbClr val="d9d9d9"/>
              </a:solidFill>
              <a:round/>
            </a:ln>
          </c:spPr>
        </c:minorGridlines>
        <c:majorTickMark val="out"/>
        <c:minorTickMark val="none"/>
        <c:tickLblPos val="nextTo"/>
        <c:crossAx val="85629811"/>
        <c:crossesAt val="0"/>
        <c:spPr/>
      </c:valAx>
      <c:spPr/>
    </c:plotArea>
    <c:legend>
      <c:legendPos val="r"/>
      <c:spPr>
        <a:solidFill>
          <a:srgbClr val="d9d9d9"/>
        </a:solidFill>
        <a:ln>
          <a:solidFill>
            <a:srgbClr val="000000"/>
          </a:solidFill>
        </a:ln>
      </c:spPr>
    </c:legend>
    <c:plotVisOnly val="1"/>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editAs="oneCell">
    <xdr:from>
      <xdr:col>6</xdr:col>
      <xdr:colOff>784440</xdr:colOff>
      <xdr:row>0</xdr:row>
      <xdr:rowOff>51120</xdr:rowOff>
    </xdr:from>
    <xdr:to>
      <xdr:col>15</xdr:col>
      <xdr:colOff>832320</xdr:colOff>
      <xdr:row>27</xdr:row>
      <xdr:rowOff>104040</xdr:rowOff>
    </xdr:to>
    <xdr:graphicFrame>
      <xdr:nvGraphicFramePr>
        <xdr:cNvPr id="0" name="Diagramm 1"/>
        <xdr:cNvGraphicFramePr/>
      </xdr:nvGraphicFramePr>
      <xdr:xfrm>
        <a:off x="9903600" y="51120"/>
        <a:ext cx="8620200" cy="5341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922680</xdr:colOff>
      <xdr:row>28</xdr:row>
      <xdr:rowOff>173520</xdr:rowOff>
    </xdr:from>
    <xdr:to>
      <xdr:col>15</xdr:col>
      <xdr:colOff>832320</xdr:colOff>
      <xdr:row>48</xdr:row>
      <xdr:rowOff>60120</xdr:rowOff>
    </xdr:to>
    <xdr:graphicFrame>
      <xdr:nvGraphicFramePr>
        <xdr:cNvPr id="1" name="Diagramm 4"/>
        <xdr:cNvGraphicFramePr/>
      </xdr:nvGraphicFramePr>
      <xdr:xfrm>
        <a:off x="10041840" y="5631120"/>
        <a:ext cx="8481960" cy="34070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P128"/>
  <sheetViews>
    <sheetView colorId="64" defaultGridColor="true" rightToLeft="false" showFormulas="false" showGridLines="false" showOutlineSymbols="true" showRowColHeaders="true" showZeros="true" tabSelected="true" topLeftCell="A28" view="normal" windowProtection="false" workbookViewId="0" zoomScale="60" zoomScaleNormal="60" zoomScalePageLayoutView="100">
      <selection activeCell="B117" activeCellId="0" pane="topLeft" sqref="B117"/>
    </sheetView>
  </sheetViews>
  <cols>
    <col collapsed="false" hidden="false" max="1" min="1" style="1" width="41.1686274509804"/>
    <col collapsed="false" hidden="false" max="2" min="2" style="0" width="12.478431372549"/>
    <col collapsed="false" hidden="false" max="4" min="3" style="0" width="11.9019607843137"/>
    <col collapsed="false" hidden="false" max="5" min="5" style="0" width="13.6235294117647"/>
    <col collapsed="false" hidden="false" max="6" min="6" style="0" width="11.9019607843137"/>
    <col collapsed="false" hidden="false" max="7" min="7" style="0" width="10.5764705882353"/>
    <col collapsed="false" hidden="false" max="8" min="8" style="0" width="12.1921568627451"/>
    <col collapsed="false" hidden="false" max="1025" min="9" style="0" width="10.5764705882353"/>
  </cols>
  <sheetData>
    <row collapsed="false" customFormat="false" customHeight="true" hidden="false" ht="17.25" outlineLevel="0" r="1">
      <c r="A1" s="2" t="s">
        <v>0</v>
      </c>
      <c r="B1" s="2"/>
      <c r="C1" s="2"/>
      <c r="D1" s="2"/>
      <c r="E1" s="2"/>
      <c r="F1" s="2"/>
      <c r="G1" s="3"/>
      <c r="H1" s="3"/>
      <c r="I1" s="3"/>
      <c r="J1" s="3"/>
    </row>
    <row collapsed="false" customFormat="false" customHeight="false" hidden="false" ht="55.2" outlineLevel="0" r="2">
      <c r="A2" s="4" t="s">
        <v>1</v>
      </c>
    </row>
    <row collapsed="false" customFormat="true" customHeight="false" hidden="false" ht="14.9" outlineLevel="0" r="3" s="1">
      <c r="A3" s="5" t="s">
        <v>2</v>
      </c>
      <c r="B3" s="6" t="n">
        <v>1</v>
      </c>
      <c r="C3" s="7" t="n">
        <v>2</v>
      </c>
      <c r="D3" s="7" t="n">
        <v>3</v>
      </c>
      <c r="E3" s="7" t="n">
        <v>4</v>
      </c>
      <c r="F3" s="8" t="n">
        <v>5</v>
      </c>
    </row>
    <row collapsed="false" customFormat="false" customHeight="false" hidden="false" ht="14.9" outlineLevel="0" r="4">
      <c r="A4" s="9" t="s">
        <v>3</v>
      </c>
      <c r="B4" s="10" t="n">
        <v>5</v>
      </c>
      <c r="C4" s="11" t="n">
        <v>7</v>
      </c>
      <c r="D4" s="11" t="n">
        <v>9</v>
      </c>
      <c r="E4" s="11" t="n">
        <v>11</v>
      </c>
      <c r="F4" s="12" t="n">
        <v>13</v>
      </c>
    </row>
    <row collapsed="false" customFormat="false" customHeight="false" hidden="false" ht="14.9" outlineLevel="0" r="5">
      <c r="A5" s="13" t="s">
        <v>4</v>
      </c>
      <c r="B5" s="14" t="n">
        <v>1</v>
      </c>
      <c r="C5" s="15" t="n">
        <v>1</v>
      </c>
      <c r="D5" s="15" t="n">
        <v>1</v>
      </c>
      <c r="E5" s="15" t="n">
        <v>1</v>
      </c>
      <c r="F5" s="16" t="n">
        <v>1</v>
      </c>
    </row>
    <row collapsed="false" customFormat="false" customHeight="false" hidden="false" ht="13.3" outlineLevel="0" r="6">
      <c r="A6" s="17" t="s">
        <v>5</v>
      </c>
      <c r="B6" s="18" t="n">
        <f aca="false">B4*B5</f>
        <v>5</v>
      </c>
      <c r="C6" s="19" t="n">
        <f aca="false">C4*C5</f>
        <v>7</v>
      </c>
      <c r="D6" s="19" t="n">
        <f aca="false">D4*D5</f>
        <v>9</v>
      </c>
      <c r="E6" s="19" t="n">
        <f aca="false">E4*E5</f>
        <v>11</v>
      </c>
      <c r="F6" s="20" t="n">
        <f aca="false">F4*F5</f>
        <v>13</v>
      </c>
    </row>
    <row collapsed="false" customFormat="false" customHeight="false" hidden="false" ht="14.9" outlineLevel="0" r="9">
      <c r="A9" s="21" t="s">
        <v>6</v>
      </c>
      <c r="B9" s="22" t="s">
        <v>7</v>
      </c>
      <c r="C9" s="22" t="s">
        <v>8</v>
      </c>
      <c r="D9" s="22" t="s">
        <v>9</v>
      </c>
      <c r="E9" s="23" t="s">
        <v>10</v>
      </c>
    </row>
    <row collapsed="false" customFormat="false" customHeight="true" hidden="false" ht="15" outlineLevel="0" r="10">
      <c r="A10" s="24" t="s">
        <v>11</v>
      </c>
      <c r="B10" s="25" t="n">
        <v>2016</v>
      </c>
      <c r="C10" s="26" t="n">
        <v>65920</v>
      </c>
      <c r="D10" s="26" t="n">
        <v>56920</v>
      </c>
      <c r="E10" s="27" t="n">
        <v>6500</v>
      </c>
    </row>
    <row collapsed="false" customFormat="false" customHeight="false" hidden="false" ht="13.3" outlineLevel="1" r="11">
      <c r="A11" s="24"/>
      <c r="B11" s="28" t="n">
        <v>2017</v>
      </c>
      <c r="C11" s="29" t="n">
        <f aca="false">C10*(1+C$26)</f>
        <v>67897.6</v>
      </c>
      <c r="D11" s="29" t="n">
        <f aca="false">D10*(1+D$26)</f>
        <v>58627.6</v>
      </c>
      <c r="E11" s="30" t="n">
        <f aca="false">E10*(1+E$26)</f>
        <v>6695</v>
      </c>
    </row>
    <row collapsed="false" customFormat="false" customHeight="false" hidden="false" ht="13.3" outlineLevel="1" r="12">
      <c r="A12" s="24"/>
      <c r="B12" s="28" t="n">
        <v>2018</v>
      </c>
      <c r="C12" s="29" t="n">
        <f aca="false">C11*(1+C$26)</f>
        <v>69934.528</v>
      </c>
      <c r="D12" s="29" t="n">
        <f aca="false">D11*(1+D$26)</f>
        <v>60386.428</v>
      </c>
      <c r="E12" s="30" t="n">
        <f aca="false">E11*(1+E$26)</f>
        <v>6895.85</v>
      </c>
    </row>
    <row collapsed="false" customFormat="false" customHeight="false" hidden="false" ht="13.3" outlineLevel="1" r="13">
      <c r="A13" s="24"/>
      <c r="B13" s="28" t="n">
        <v>2019</v>
      </c>
      <c r="C13" s="29" t="n">
        <f aca="false">C12*(1+C$26)</f>
        <v>72032.56384</v>
      </c>
      <c r="D13" s="29" t="n">
        <f aca="false">D12*(1+D$26)</f>
        <v>62198.02084</v>
      </c>
      <c r="E13" s="30" t="n">
        <f aca="false">E12*(1+E$26)</f>
        <v>7102.7255</v>
      </c>
    </row>
    <row collapsed="false" customFormat="false" customHeight="false" hidden="false" ht="13.3" outlineLevel="1" r="14">
      <c r="A14" s="24"/>
      <c r="B14" s="31" t="n">
        <v>2020</v>
      </c>
      <c r="C14" s="32" t="n">
        <f aca="false">C13*(1+C$26)</f>
        <v>74193.5407552</v>
      </c>
      <c r="D14" s="32" t="n">
        <f aca="false">D13*(1+D$26)</f>
        <v>64063.9614652</v>
      </c>
      <c r="E14" s="33" t="n">
        <f aca="false">E13*(1+E$26)</f>
        <v>7315.807265</v>
      </c>
    </row>
    <row collapsed="false" customFormat="false" customHeight="false" hidden="false" ht="13.3" outlineLevel="0" r="15">
      <c r="A15" s="34" t="s">
        <v>12</v>
      </c>
      <c r="B15" s="35" t="s">
        <v>13</v>
      </c>
      <c r="C15" s="36" t="n">
        <v>200</v>
      </c>
      <c r="D15" s="36" t="n">
        <v>200</v>
      </c>
      <c r="E15" s="37" t="n">
        <v>50</v>
      </c>
    </row>
    <row collapsed="false" customFormat="false" customHeight="true" hidden="false" ht="15" outlineLevel="0" r="16">
      <c r="A16" s="24" t="s">
        <v>14</v>
      </c>
      <c r="B16" s="25" t="n">
        <v>2016</v>
      </c>
      <c r="C16" s="26" t="n">
        <f aca="false">C10/$C$15/8</f>
        <v>41.2</v>
      </c>
      <c r="D16" s="26" t="n">
        <f aca="false">D10/$D$15/8</f>
        <v>35.575</v>
      </c>
      <c r="E16" s="27" t="n">
        <f aca="false">E10/$E$15/8</f>
        <v>16.25</v>
      </c>
    </row>
    <row collapsed="false" customFormat="false" customHeight="false" hidden="false" ht="13.3" outlineLevel="1" r="17">
      <c r="A17" s="24"/>
      <c r="B17" s="28" t="n">
        <v>2017</v>
      </c>
      <c r="C17" s="29" t="n">
        <f aca="false">C16*(1+C$26)</f>
        <v>42.436</v>
      </c>
      <c r="D17" s="29" t="n">
        <f aca="false">D16*(1+D$26)</f>
        <v>36.64225</v>
      </c>
      <c r="E17" s="30" t="n">
        <f aca="false">E16*(1+E$26)</f>
        <v>16.7375</v>
      </c>
    </row>
    <row collapsed="false" customFormat="false" customHeight="false" hidden="false" ht="13.3" outlineLevel="1" r="18">
      <c r="A18" s="24"/>
      <c r="B18" s="28" t="n">
        <v>2018</v>
      </c>
      <c r="C18" s="29" t="n">
        <f aca="false">C17*(1+C$26)</f>
        <v>43.70908</v>
      </c>
      <c r="D18" s="29" t="n">
        <f aca="false">D17*(1+D$26)</f>
        <v>37.7415175</v>
      </c>
      <c r="E18" s="30" t="n">
        <f aca="false">E17*(1+E$26)</f>
        <v>17.239625</v>
      </c>
    </row>
    <row collapsed="false" customFormat="false" customHeight="false" hidden="false" ht="13.3" outlineLevel="1" r="19">
      <c r="A19" s="24"/>
      <c r="B19" s="28" t="n">
        <v>2019</v>
      </c>
      <c r="C19" s="29" t="n">
        <f aca="false">C18*(1+C$26)</f>
        <v>45.0203524</v>
      </c>
      <c r="D19" s="29" t="n">
        <f aca="false">D18*(1+D$26)</f>
        <v>38.873763025</v>
      </c>
      <c r="E19" s="30" t="n">
        <f aca="false">E18*(1+E$26)</f>
        <v>17.75681375</v>
      </c>
    </row>
    <row collapsed="false" customFormat="false" customHeight="false" hidden="false" ht="13.3" outlineLevel="1" r="20">
      <c r="A20" s="24"/>
      <c r="B20" s="31" t="n">
        <v>2020</v>
      </c>
      <c r="C20" s="32" t="n">
        <f aca="false">C19*(1+C$26)</f>
        <v>46.370962972</v>
      </c>
      <c r="D20" s="32" t="n">
        <f aca="false">D19*(1+D$26)</f>
        <v>40.03997591575</v>
      </c>
      <c r="E20" s="33" t="n">
        <f aca="false">E19*(1+E$26)</f>
        <v>18.2895181625</v>
      </c>
    </row>
    <row collapsed="false" customFormat="false" customHeight="true" hidden="false" ht="15" outlineLevel="0" r="21">
      <c r="A21" s="24" t="s">
        <v>15</v>
      </c>
      <c r="B21" s="25" t="n">
        <v>2016</v>
      </c>
      <c r="C21" s="26" t="n">
        <f aca="false">C16*8</f>
        <v>329.6</v>
      </c>
      <c r="D21" s="26" t="n">
        <f aca="false">D16*8</f>
        <v>284.6</v>
      </c>
      <c r="E21" s="27" t="n">
        <f aca="false">E16*8</f>
        <v>130</v>
      </c>
    </row>
    <row collapsed="false" customFormat="false" customHeight="false" hidden="false" ht="13.3" outlineLevel="1" r="22">
      <c r="A22" s="24"/>
      <c r="B22" s="28" t="n">
        <v>2017</v>
      </c>
      <c r="C22" s="29" t="n">
        <f aca="false">C21*(1+C$26)</f>
        <v>339.488</v>
      </c>
      <c r="D22" s="29" t="n">
        <f aca="false">D21*(1+D$26)</f>
        <v>293.138</v>
      </c>
      <c r="E22" s="30" t="n">
        <f aca="false">E21*(1+E$26)</f>
        <v>133.9</v>
      </c>
    </row>
    <row collapsed="false" customFormat="false" customHeight="false" hidden="false" ht="13.3" outlineLevel="1" r="23">
      <c r="A23" s="24"/>
      <c r="B23" s="28" t="n">
        <v>2018</v>
      </c>
      <c r="C23" s="29" t="n">
        <f aca="false">C22*(1+C$26)</f>
        <v>349.67264</v>
      </c>
      <c r="D23" s="29" t="n">
        <f aca="false">D22*(1+D$26)</f>
        <v>301.93214</v>
      </c>
      <c r="E23" s="30" t="n">
        <f aca="false">E22*(1+E$26)</f>
        <v>137.917</v>
      </c>
    </row>
    <row collapsed="false" customFormat="false" customHeight="false" hidden="false" ht="13.3" outlineLevel="1" r="24">
      <c r="A24" s="24"/>
      <c r="B24" s="28" t="n">
        <v>2019</v>
      </c>
      <c r="C24" s="29" t="n">
        <f aca="false">C23*(1+C$26)</f>
        <v>360.1628192</v>
      </c>
      <c r="D24" s="29" t="n">
        <f aca="false">D23*(1+D$26)</f>
        <v>310.9901042</v>
      </c>
      <c r="E24" s="30" t="n">
        <f aca="false">E23*(1+E$26)</f>
        <v>142.05451</v>
      </c>
    </row>
    <row collapsed="false" customFormat="false" customHeight="false" hidden="false" ht="13.3" outlineLevel="1" r="25">
      <c r="A25" s="24"/>
      <c r="B25" s="31" t="n">
        <v>2020</v>
      </c>
      <c r="C25" s="32" t="n">
        <f aca="false">C24*(1+C$26)</f>
        <v>370.967703776</v>
      </c>
      <c r="D25" s="32" t="n">
        <f aca="false">D24*(1+D$26)</f>
        <v>320.319807326</v>
      </c>
      <c r="E25" s="33" t="n">
        <f aca="false">E24*(1+E$26)</f>
        <v>146.3161453</v>
      </c>
    </row>
    <row collapsed="false" customFormat="false" customHeight="false" hidden="false" ht="13.3" outlineLevel="1" r="26">
      <c r="A26" s="38" t="s">
        <v>16</v>
      </c>
      <c r="B26" s="39"/>
      <c r="C26" s="40" t="n">
        <v>0.03</v>
      </c>
      <c r="D26" s="40" t="n">
        <v>0.03</v>
      </c>
      <c r="E26" s="41" t="n">
        <v>0.03</v>
      </c>
    </row>
    <row collapsed="false" customFormat="false" customHeight="false" hidden="false" ht="13.3" outlineLevel="0" r="27">
      <c r="A27" s="42"/>
    </row>
    <row collapsed="false" customFormat="false" customHeight="false" hidden="false" ht="14.9" outlineLevel="0" r="29">
      <c r="A29" s="43" t="s">
        <v>17</v>
      </c>
      <c r="B29" s="44" t="s">
        <v>18</v>
      </c>
      <c r="C29" s="45" t="s">
        <v>19</v>
      </c>
      <c r="D29" s="45" t="s">
        <v>20</v>
      </c>
      <c r="E29" s="45" t="s">
        <v>21</v>
      </c>
      <c r="F29" s="46" t="s">
        <v>22</v>
      </c>
    </row>
    <row collapsed="false" customFormat="true" customHeight="false" hidden="false" ht="14.9" outlineLevel="0" r="30" s="1">
      <c r="A30" s="47" t="s">
        <v>23</v>
      </c>
      <c r="B30" s="48" t="n">
        <f aca="false">B31*B32*B6</f>
        <v>5000</v>
      </c>
      <c r="C30" s="49" t="n">
        <f aca="false">C31*C32*C6</f>
        <v>7000</v>
      </c>
      <c r="D30" s="49" t="n">
        <f aca="false">D31*D32*D6</f>
        <v>9000</v>
      </c>
      <c r="E30" s="49" t="n">
        <f aca="false">E31*E32*E6</f>
        <v>11000</v>
      </c>
      <c r="F30" s="50" t="n">
        <f aca="false">F31*F32*F6</f>
        <v>13000</v>
      </c>
      <c r="G30" s="51" t="n">
        <f aca="false">F30/F53</f>
        <v>0.123497838787821</v>
      </c>
    </row>
    <row collapsed="false" customFormat="false" customHeight="false" hidden="false" ht="13.3" outlineLevel="1" r="31">
      <c r="A31" s="52" t="s">
        <v>24</v>
      </c>
      <c r="B31" s="14" t="n">
        <v>100</v>
      </c>
      <c r="C31" s="53" t="n">
        <f aca="false">B31</f>
        <v>100</v>
      </c>
      <c r="D31" s="53" t="n">
        <f aca="false">C31</f>
        <v>100</v>
      </c>
      <c r="E31" s="53" t="n">
        <f aca="false">D31</f>
        <v>100</v>
      </c>
      <c r="F31" s="54" t="n">
        <f aca="false">E31</f>
        <v>100</v>
      </c>
      <c r="G31" s="55"/>
    </row>
    <row collapsed="false" customFormat="false" customHeight="false" hidden="false" ht="13.3" outlineLevel="1" r="32">
      <c r="A32" s="56" t="s">
        <v>25</v>
      </c>
      <c r="B32" s="57" t="n">
        <v>10</v>
      </c>
      <c r="C32" s="58" t="n">
        <f aca="false">B32</f>
        <v>10</v>
      </c>
      <c r="D32" s="58" t="n">
        <f aca="false">C32</f>
        <v>10</v>
      </c>
      <c r="E32" s="58" t="n">
        <f aca="false">D32</f>
        <v>10</v>
      </c>
      <c r="F32" s="59" t="n">
        <f aca="false">E32</f>
        <v>10</v>
      </c>
      <c r="G32" s="55"/>
    </row>
    <row collapsed="false" customFormat="false" customHeight="false" hidden="false" ht="14.9" outlineLevel="0" r="33">
      <c r="A33" s="47" t="s">
        <v>26</v>
      </c>
      <c r="B33" s="60" t="n">
        <f aca="false">B34*B6*B35</f>
        <v>13125</v>
      </c>
      <c r="C33" s="61" t="n">
        <f aca="false">C34*C6*C35</f>
        <v>18375</v>
      </c>
      <c r="D33" s="61" t="n">
        <f aca="false">D34*D6*D35</f>
        <v>23625</v>
      </c>
      <c r="E33" s="61" t="n">
        <f aca="false">E34*E6*E35</f>
        <v>28875</v>
      </c>
      <c r="F33" s="62" t="n">
        <f aca="false">F34*F6*F35</f>
        <v>34125</v>
      </c>
      <c r="G33" s="55" t="n">
        <f aca="false">F33/F53</f>
        <v>0.324181826818031</v>
      </c>
    </row>
    <row collapsed="false" customFormat="false" customHeight="false" hidden="false" ht="13.3" outlineLevel="1" r="34">
      <c r="A34" s="52" t="s">
        <v>27</v>
      </c>
      <c r="B34" s="63" t="n">
        <v>3500</v>
      </c>
      <c r="C34" s="64" t="n">
        <f aca="false">B34</f>
        <v>3500</v>
      </c>
      <c r="D34" s="64" t="n">
        <f aca="false">C34</f>
        <v>3500</v>
      </c>
      <c r="E34" s="64" t="n">
        <f aca="false">D34</f>
        <v>3500</v>
      </c>
      <c r="F34" s="64" t="n">
        <f aca="false">E34</f>
        <v>3500</v>
      </c>
      <c r="G34" s="55"/>
    </row>
    <row collapsed="false" customFormat="false" customHeight="false" hidden="false" ht="13.3" outlineLevel="1" r="35">
      <c r="A35" s="56" t="s">
        <v>28</v>
      </c>
      <c r="B35" s="65" t="n">
        <v>0.75</v>
      </c>
      <c r="C35" s="66" t="n">
        <v>0.75</v>
      </c>
      <c r="D35" s="66" t="n">
        <v>0.75</v>
      </c>
      <c r="E35" s="66" t="n">
        <v>0.75</v>
      </c>
      <c r="F35" s="67" t="n">
        <v>0.75</v>
      </c>
      <c r="G35" s="55"/>
    </row>
    <row collapsed="false" customFormat="false" customHeight="false" hidden="false" ht="14.9" outlineLevel="0" r="36">
      <c r="A36" s="47" t="s">
        <v>29</v>
      </c>
      <c r="B36" s="60" t="n">
        <f aca="false">B37*B40</f>
        <v>17500</v>
      </c>
      <c r="C36" s="61" t="n">
        <f aca="false">C37*C40</f>
        <v>24500</v>
      </c>
      <c r="D36" s="61" t="n">
        <f aca="false">D37*D40</f>
        <v>31500</v>
      </c>
      <c r="E36" s="61" t="n">
        <f aca="false">E37*E40</f>
        <v>38500</v>
      </c>
      <c r="F36" s="62" t="n">
        <f aca="false">F37*F40</f>
        <v>45500</v>
      </c>
      <c r="G36" s="55" t="n">
        <f aca="false">F36/F53</f>
        <v>0.432242435757374</v>
      </c>
    </row>
    <row collapsed="false" customFormat="false" customHeight="false" hidden="false" ht="13.3" outlineLevel="1" r="37">
      <c r="A37" s="52" t="s">
        <v>30</v>
      </c>
      <c r="B37" s="63" t="n">
        <v>3500</v>
      </c>
      <c r="C37" s="64" t="n">
        <f aca="false">B37</f>
        <v>3500</v>
      </c>
      <c r="D37" s="64" t="n">
        <f aca="false">C37</f>
        <v>3500</v>
      </c>
      <c r="E37" s="64" t="n">
        <f aca="false">D37</f>
        <v>3500</v>
      </c>
      <c r="F37" s="68" t="n">
        <f aca="false">E37</f>
        <v>3500</v>
      </c>
      <c r="G37" s="55"/>
    </row>
    <row collapsed="false" customFormat="false" customHeight="false" hidden="false" ht="13.3" outlineLevel="1" r="38">
      <c r="A38" s="52" t="s">
        <v>31</v>
      </c>
      <c r="B38" s="14" t="n">
        <v>1</v>
      </c>
      <c r="C38" s="53" t="n">
        <f aca="false">B38</f>
        <v>1</v>
      </c>
      <c r="D38" s="53" t="n">
        <f aca="false">C38</f>
        <v>1</v>
      </c>
      <c r="E38" s="53" t="n">
        <f aca="false">D38</f>
        <v>1</v>
      </c>
      <c r="F38" s="54" t="n">
        <f aca="false">E38</f>
        <v>1</v>
      </c>
      <c r="G38" s="55"/>
    </row>
    <row collapsed="false" customFormat="false" customHeight="false" hidden="false" ht="13.3" outlineLevel="1" r="39">
      <c r="A39" s="52" t="s">
        <v>32</v>
      </c>
      <c r="B39" s="69" t="n">
        <f aca="false">B38*B4</f>
        <v>5</v>
      </c>
      <c r="C39" s="53" t="n">
        <f aca="false">C38*C4-B40</f>
        <v>2</v>
      </c>
      <c r="D39" s="53" t="n">
        <f aca="false">D38*D4-C40</f>
        <v>2</v>
      </c>
      <c r="E39" s="53" t="n">
        <f aca="false">E38*E4-D40</f>
        <v>2</v>
      </c>
      <c r="F39" s="54" t="n">
        <f aca="false">F38*F4-E40</f>
        <v>2</v>
      </c>
      <c r="G39" s="55"/>
    </row>
    <row collapsed="false" customFormat="false" customHeight="false" hidden="false" ht="13.3" outlineLevel="1" r="40">
      <c r="A40" s="56" t="s">
        <v>33</v>
      </c>
      <c r="B40" s="18" t="n">
        <f aca="false">B39</f>
        <v>5</v>
      </c>
      <c r="C40" s="19" t="n">
        <f aca="false">B40+C39</f>
        <v>7</v>
      </c>
      <c r="D40" s="19" t="n">
        <f aca="false">C40+D39</f>
        <v>9</v>
      </c>
      <c r="E40" s="19" t="n">
        <f aca="false">D40+E39</f>
        <v>11</v>
      </c>
      <c r="F40" s="20" t="n">
        <f aca="false">E40+F39</f>
        <v>13</v>
      </c>
      <c r="G40" s="55"/>
    </row>
    <row collapsed="false" customFormat="false" customHeight="false" hidden="false" ht="14.9" outlineLevel="0" r="41">
      <c r="A41" s="47" t="s">
        <v>34</v>
      </c>
      <c r="B41" s="60" t="n">
        <f aca="false">B46*B47</f>
        <v>10140</v>
      </c>
      <c r="C41" s="61" t="n">
        <f aca="false">C46*C47</f>
        <v>10350</v>
      </c>
      <c r="D41" s="61" t="n">
        <f aca="false">D46*D47</f>
        <v>10620</v>
      </c>
      <c r="E41" s="61" t="n">
        <f aca="false">E46*E47</f>
        <v>10950</v>
      </c>
      <c r="F41" s="62" t="n">
        <f aca="false">F46*F47</f>
        <v>11340</v>
      </c>
      <c r="G41" s="55" t="n">
        <f aca="false">F41/F53</f>
        <v>0.107728114757992</v>
      </c>
    </row>
    <row collapsed="false" customFormat="false" customHeight="false" hidden="false" ht="14.9" outlineLevel="1" r="42">
      <c r="A42" s="52" t="s">
        <v>35</v>
      </c>
      <c r="B42" s="14" t="n">
        <v>999</v>
      </c>
      <c r="C42" s="15" t="n">
        <v>999</v>
      </c>
      <c r="D42" s="15" t="n">
        <v>999</v>
      </c>
      <c r="E42" s="15" t="n">
        <v>999</v>
      </c>
      <c r="F42" s="16" t="n">
        <v>999</v>
      </c>
      <c r="G42" s="55"/>
    </row>
    <row collapsed="false" customFormat="false" customHeight="false" hidden="false" ht="13.3" outlineLevel="1" r="43">
      <c r="A43" s="52" t="s">
        <v>36</v>
      </c>
      <c r="B43" s="70" t="n">
        <f aca="false">1/3</f>
        <v>0.333333333333333</v>
      </c>
      <c r="C43" s="71" t="n">
        <f aca="false">B43</f>
        <v>0.333333333333333</v>
      </c>
      <c r="D43" s="71" t="n">
        <f aca="false">C43</f>
        <v>0.333333333333333</v>
      </c>
      <c r="E43" s="71" t="n">
        <f aca="false">D43</f>
        <v>0.333333333333333</v>
      </c>
      <c r="F43" s="72" t="n">
        <f aca="false">E43</f>
        <v>0.333333333333333</v>
      </c>
      <c r="G43" s="55"/>
    </row>
    <row collapsed="false" customFormat="false" customHeight="false" hidden="false" ht="13.3" outlineLevel="1" r="44">
      <c r="A44" s="52" t="s">
        <v>37</v>
      </c>
      <c r="B44" s="14" t="n">
        <v>1</v>
      </c>
      <c r="C44" s="53" t="n">
        <f aca="false">B44</f>
        <v>1</v>
      </c>
      <c r="D44" s="53" t="n">
        <f aca="false">C44</f>
        <v>1</v>
      </c>
      <c r="E44" s="53" t="n">
        <f aca="false">D44</f>
        <v>1</v>
      </c>
      <c r="F44" s="54" t="n">
        <f aca="false">E44</f>
        <v>1</v>
      </c>
      <c r="G44" s="55"/>
    </row>
    <row collapsed="false" customFormat="false" customHeight="false" hidden="false" ht="13.3" outlineLevel="1" r="45">
      <c r="A45" s="52" t="s">
        <v>38</v>
      </c>
      <c r="B45" s="73" t="n">
        <f aca="false">B43*B42+B44*B6</f>
        <v>338</v>
      </c>
      <c r="C45" s="74" t="n">
        <f aca="false">C43*(C42-B42)+C44*C6</f>
        <v>7</v>
      </c>
      <c r="D45" s="74" t="n">
        <f aca="false">D43*(D42-C42)+D44*D6</f>
        <v>9</v>
      </c>
      <c r="E45" s="74" t="n">
        <f aca="false">E43*(E42-D42)+E44*E6</f>
        <v>11</v>
      </c>
      <c r="F45" s="75" t="n">
        <f aca="false">F43*(F42-E42)+F44*F6</f>
        <v>13</v>
      </c>
      <c r="G45" s="55"/>
    </row>
    <row collapsed="false" customFormat="false" customHeight="false" hidden="false" ht="13.3" outlineLevel="1" r="46">
      <c r="A46" s="52" t="s">
        <v>39</v>
      </c>
      <c r="B46" s="69" t="n">
        <f aca="false">B45</f>
        <v>338</v>
      </c>
      <c r="C46" s="74" t="n">
        <f aca="false">C45+B46</f>
        <v>345</v>
      </c>
      <c r="D46" s="74" t="n">
        <f aca="false">D45+C46</f>
        <v>354</v>
      </c>
      <c r="E46" s="74" t="n">
        <f aca="false">E45+D46</f>
        <v>365</v>
      </c>
      <c r="F46" s="75" t="n">
        <f aca="false">F45+E46</f>
        <v>378</v>
      </c>
      <c r="G46" s="55"/>
    </row>
    <row collapsed="false" customFormat="false" customHeight="false" hidden="false" ht="13.3" outlineLevel="1" r="47">
      <c r="A47" s="56" t="s">
        <v>40</v>
      </c>
      <c r="B47" s="57" t="n">
        <v>30</v>
      </c>
      <c r="C47" s="58" t="n">
        <f aca="false">B47</f>
        <v>30</v>
      </c>
      <c r="D47" s="58" t="n">
        <f aca="false">C47</f>
        <v>30</v>
      </c>
      <c r="E47" s="58" t="n">
        <f aca="false">D47</f>
        <v>30</v>
      </c>
      <c r="F47" s="59" t="n">
        <f aca="false">E47</f>
        <v>30</v>
      </c>
      <c r="G47" s="55"/>
    </row>
    <row collapsed="false" customFormat="false" customHeight="false" hidden="false" ht="14.9" outlineLevel="0" r="48">
      <c r="A48" s="47" t="s">
        <v>41</v>
      </c>
      <c r="B48" s="60" t="n">
        <f aca="false">B52*B51</f>
        <v>500</v>
      </c>
      <c r="C48" s="61" t="n">
        <f aca="false">C52*C51</f>
        <v>700</v>
      </c>
      <c r="D48" s="61" t="n">
        <f aca="false">D52*D51</f>
        <v>900</v>
      </c>
      <c r="E48" s="61" t="n">
        <f aca="false">E52*E51</f>
        <v>1100</v>
      </c>
      <c r="F48" s="62" t="n">
        <f aca="false">F52*F51</f>
        <v>1300</v>
      </c>
      <c r="G48" s="55" t="n">
        <f aca="false">F48/F53</f>
        <v>0.0123497838787821</v>
      </c>
    </row>
    <row collapsed="false" customFormat="false" customHeight="false" hidden="false" ht="13.3" outlineLevel="1" r="49">
      <c r="A49" s="52" t="s">
        <v>42</v>
      </c>
      <c r="B49" s="14" t="n">
        <v>1000</v>
      </c>
      <c r="C49" s="53" t="n">
        <f aca="false">B49</f>
        <v>1000</v>
      </c>
      <c r="D49" s="53" t="n">
        <f aca="false">C49</f>
        <v>1000</v>
      </c>
      <c r="E49" s="53" t="n">
        <f aca="false">D49</f>
        <v>1000</v>
      </c>
      <c r="F49" s="54" t="n">
        <f aca="false">E49</f>
        <v>1000</v>
      </c>
    </row>
    <row collapsed="false" customFormat="false" customHeight="false" hidden="false" ht="13.3" outlineLevel="1" r="50">
      <c r="A50" s="52" t="s">
        <v>43</v>
      </c>
      <c r="B50" s="76" t="n">
        <v>0.01</v>
      </c>
      <c r="C50" s="77" t="inlineStr">
        <f aca="false">B50</f>
        <is>
          <t/>
        </is>
      </c>
      <c r="D50" s="77" t="inlineStr">
        <f aca="false">C50</f>
        <is>
          <t/>
        </is>
      </c>
      <c r="E50" s="77" t="inlineStr">
        <f aca="false">D50</f>
        <is>
          <t/>
        </is>
      </c>
      <c r="F50" s="78" t="inlineStr">
        <f aca="false">E50</f>
        <is>
          <t/>
        </is>
      </c>
    </row>
    <row collapsed="false" customFormat="false" customHeight="false" hidden="false" ht="13.3" outlineLevel="1" r="51">
      <c r="A51" s="52" t="s">
        <v>44</v>
      </c>
      <c r="B51" s="63" t="n">
        <v>10</v>
      </c>
      <c r="C51" s="64" t="n">
        <f aca="false">B51</f>
        <v>10</v>
      </c>
      <c r="D51" s="64" t="n">
        <f aca="false">C51</f>
        <v>10</v>
      </c>
      <c r="E51" s="64" t="n">
        <f aca="false">D51</f>
        <v>10</v>
      </c>
      <c r="F51" s="68" t="n">
        <f aca="false">E51</f>
        <v>10</v>
      </c>
    </row>
    <row collapsed="false" customFormat="false" customHeight="false" hidden="false" ht="13.3" outlineLevel="1" r="52">
      <c r="A52" s="56" t="s">
        <v>45</v>
      </c>
      <c r="B52" s="18" t="n">
        <f aca="false">B49*B6*B50</f>
        <v>50</v>
      </c>
      <c r="C52" s="19" t="n">
        <f aca="false">C49*C6*C50</f>
        <v>70</v>
      </c>
      <c r="D52" s="19" t="n">
        <f aca="false">D49*D6*D50</f>
        <v>90</v>
      </c>
      <c r="E52" s="19" t="n">
        <f aca="false">E49*E6*E50</f>
        <v>110</v>
      </c>
      <c r="F52" s="20" t="n">
        <f aca="false">F49*F6*F50</f>
        <v>130</v>
      </c>
    </row>
    <row collapsed="false" customFormat="true" customHeight="false" hidden="false" ht="13.3" outlineLevel="0" r="53" s="84">
      <c r="A53" s="79"/>
      <c r="B53" s="80" t="n">
        <f aca="false">B30+B33+B36+B41+B48</f>
        <v>46265</v>
      </c>
      <c r="C53" s="81" t="n">
        <f aca="false">C30+C33+C36+C41+C48</f>
        <v>60925</v>
      </c>
      <c r="D53" s="81" t="n">
        <f aca="false">D30+D33+D36+D41+D48</f>
        <v>75645</v>
      </c>
      <c r="E53" s="81" t="n">
        <f aca="false">E30+E33+E36+E41+E48</f>
        <v>90425</v>
      </c>
      <c r="F53" s="82" t="n">
        <f aca="false">F30+F33+F36+F41+F48</f>
        <v>105265</v>
      </c>
      <c r="G53" s="83" t="inlineStr">
        <f aca="false">SUM(G30:G48)</f>
        <is>
          <t/>
        </is>
      </c>
    </row>
    <row collapsed="false" customFormat="false" customHeight="false" hidden="false" ht="13.3" outlineLevel="0" r="54">
      <c r="H54" s="85"/>
    </row>
    <row collapsed="false" customFormat="false" customHeight="false" hidden="false" ht="28.35" outlineLevel="0" r="56">
      <c r="A56" s="43" t="s">
        <v>46</v>
      </c>
      <c r="B56" s="44" t="s">
        <v>47</v>
      </c>
      <c r="C56" s="46" t="s">
        <v>48</v>
      </c>
      <c r="D56" s="44" t="s">
        <v>49</v>
      </c>
      <c r="E56" s="45" t="s">
        <v>50</v>
      </c>
      <c r="F56" s="45" t="s">
        <v>51</v>
      </c>
      <c r="G56" s="45" t="s">
        <v>52</v>
      </c>
      <c r="H56" s="46" t="s">
        <v>53</v>
      </c>
      <c r="I56" s="86" t="s">
        <v>54</v>
      </c>
      <c r="J56" s="87" t="s">
        <v>55</v>
      </c>
      <c r="K56" s="88" t="s">
        <v>56</v>
      </c>
      <c r="L56" s="89" t="s">
        <v>57</v>
      </c>
      <c r="M56" s="89" t="s">
        <v>58</v>
      </c>
      <c r="N56" s="89" t="s">
        <v>59</v>
      </c>
      <c r="O56" s="90" t="s">
        <v>60</v>
      </c>
      <c r="P56" s="91" t="s">
        <v>61</v>
      </c>
    </row>
    <row collapsed="false" customFormat="false" customHeight="false" hidden="false" ht="14.9" outlineLevel="0" r="57">
      <c r="A57" s="47" t="s">
        <v>62</v>
      </c>
      <c r="B57" s="92"/>
      <c r="C57" s="93"/>
      <c r="D57" s="92"/>
      <c r="E57" s="94"/>
      <c r="F57" s="94"/>
      <c r="G57" s="94"/>
      <c r="H57" s="93"/>
      <c r="I57" s="95"/>
      <c r="J57" s="96"/>
      <c r="K57" s="60" t="n">
        <f aca="false">SUM(K58:K72)</f>
        <v>6026.39083333333</v>
      </c>
      <c r="L57" s="61" t="n">
        <f aca="false">SUM(L58:L72)</f>
        <v>4393.50190833333</v>
      </c>
      <c r="M57" s="61" t="n">
        <f aca="false">SUM(M58:M72)</f>
        <v>5139.6202265</v>
      </c>
      <c r="N57" s="61" t="n">
        <f aca="false">SUM(N58:N72)</f>
        <v>5941.01009146084</v>
      </c>
      <c r="O57" s="62" t="n">
        <f aca="false">SUM(O58:O72)</f>
        <v>6800.75004751979</v>
      </c>
      <c r="P57" s="97"/>
    </row>
    <row collapsed="false" customFormat="false" customHeight="false" hidden="false" ht="13.3" outlineLevel="1" r="58">
      <c r="A58" s="52" t="s">
        <v>63</v>
      </c>
      <c r="B58" s="14" t="s">
        <v>8</v>
      </c>
      <c r="C58" s="98" t="n">
        <v>1</v>
      </c>
      <c r="D58" s="99" t="n">
        <f aca="false">($C58*B$6)/8</f>
        <v>0.625</v>
      </c>
      <c r="E58" s="100" t="n">
        <f aca="false">($C58*C$6)/8</f>
        <v>0.875</v>
      </c>
      <c r="F58" s="100" t="n">
        <f aca="false">($C58*D$6)/8</f>
        <v>1.125</v>
      </c>
      <c r="G58" s="100" t="n">
        <f aca="false">($C58*E$6)/8</f>
        <v>1.375</v>
      </c>
      <c r="H58" s="101" t="n">
        <f aca="false">($C58*F$6)/8</f>
        <v>1.625</v>
      </c>
      <c r="I58" s="102"/>
      <c r="J58" s="103"/>
      <c r="K58" s="104" t="n">
        <f aca="false">SUMIF($C$9:$E$9,$B58,$C$21:$E$21)*$D58</f>
        <v>206</v>
      </c>
      <c r="L58" s="29" t="n">
        <f aca="false">SUMIF($C$9:$E$9,$B58,$C$22:$E$22)*$E58</f>
        <v>297.052</v>
      </c>
      <c r="M58" s="29" t="n">
        <f aca="false">SUMIF($C$9:$E$9,$B58,$C$23:$E$23)*$F58</f>
        <v>393.38172</v>
      </c>
      <c r="N58" s="29" t="n">
        <f aca="false">SUMIF($C$9:$E$9,$B58,$C$24:$E$24)*$G58</f>
        <v>495.2238764</v>
      </c>
      <c r="O58" s="30" t="n">
        <f aca="false">SUMIF($C$9:$E$9,$B58,$C$25:$E$25)*$H58</f>
        <v>602.822518636</v>
      </c>
      <c r="P58" s="105"/>
    </row>
    <row collapsed="false" customFormat="false" customHeight="false" hidden="false" ht="13.3" outlineLevel="1" r="59">
      <c r="A59" s="52" t="s">
        <v>64</v>
      </c>
      <c r="B59" s="14" t="s">
        <v>10</v>
      </c>
      <c r="C59" s="98" t="n">
        <v>1</v>
      </c>
      <c r="D59" s="99" t="n">
        <f aca="false">($C59*B$6)/8</f>
        <v>0.625</v>
      </c>
      <c r="E59" s="100" t="n">
        <f aca="false">($C59*C$6)/8</f>
        <v>0.875</v>
      </c>
      <c r="F59" s="100" t="n">
        <f aca="false">($C59*D$6)/8</f>
        <v>1.125</v>
      </c>
      <c r="G59" s="100" t="n">
        <f aca="false">($C59*E$6)/8</f>
        <v>1.375</v>
      </c>
      <c r="H59" s="101" t="n">
        <f aca="false">($C59*F$6)/8</f>
        <v>1.625</v>
      </c>
      <c r="I59" s="102"/>
      <c r="J59" s="103"/>
      <c r="K59" s="104" t="n">
        <f aca="false">SUMIF($C$9:$E$9,$B59,$C$21:$E$21)*$D59</f>
        <v>81.25</v>
      </c>
      <c r="L59" s="29" t="n">
        <f aca="false">SUMIF($C$9:$E$9,$B59,$C$22:$E$22)*$E59</f>
        <v>117.1625</v>
      </c>
      <c r="M59" s="29" t="n">
        <f aca="false">SUMIF($C$9:$E$9,$B59,$C$23:$E$23)*$F59</f>
        <v>155.156625</v>
      </c>
      <c r="N59" s="29" t="n">
        <f aca="false">SUMIF($C$9:$E$9,$B59,$C$24:$E$24)*$G59</f>
        <v>195.32495125</v>
      </c>
      <c r="O59" s="30" t="n">
        <f aca="false">SUMIF($C$9:$E$9,$B59,$C$25:$E$25)*$H59</f>
        <v>237.7637361125</v>
      </c>
      <c r="P59" s="105"/>
    </row>
    <row collapsed="false" customFormat="false" customHeight="false" hidden="false" ht="13.3" outlineLevel="1" r="60">
      <c r="A60" s="52" t="s">
        <v>65</v>
      </c>
      <c r="B60" s="14" t="s">
        <v>8</v>
      </c>
      <c r="C60" s="98" t="n">
        <v>1</v>
      </c>
      <c r="D60" s="99" t="n">
        <f aca="false">$C60/8</f>
        <v>0.125</v>
      </c>
      <c r="E60" s="100" t="n">
        <f aca="false">$C60/8</f>
        <v>0.125</v>
      </c>
      <c r="F60" s="100" t="n">
        <f aca="false">$C60/8</f>
        <v>0.125</v>
      </c>
      <c r="G60" s="100" t="n">
        <f aca="false">$C60/8</f>
        <v>0.125</v>
      </c>
      <c r="H60" s="101" t="n">
        <f aca="false">$C60/8</f>
        <v>0.125</v>
      </c>
      <c r="I60" s="102"/>
      <c r="J60" s="103"/>
      <c r="K60" s="104" t="n">
        <f aca="false">SUMIF($C$9:$E$9,$B60,$C$21:$E$21)*$D60</f>
        <v>41.2</v>
      </c>
      <c r="L60" s="29" t="n">
        <f aca="false">SUMIF($C$9:$E$9,$B60,$C$22:$E$22)*$E60</f>
        <v>42.436</v>
      </c>
      <c r="M60" s="29" t="n">
        <f aca="false">SUMIF($C$9:$E$9,$B60,$C$23:$E$23)*$F60</f>
        <v>43.70908</v>
      </c>
      <c r="N60" s="29" t="n">
        <f aca="false">SUMIF($C$9:$E$9,$B60,$C$24:$E$24)*$G60</f>
        <v>45.0203524</v>
      </c>
      <c r="O60" s="30" t="n">
        <f aca="false">SUMIF($C$9:$E$9,$B60,$C$25:$E$25)*$H60</f>
        <v>46.370962972</v>
      </c>
      <c r="P60" s="105"/>
    </row>
    <row collapsed="false" customFormat="false" customHeight="false" hidden="false" ht="13.3" outlineLevel="1" r="61">
      <c r="A61" s="52" t="s">
        <v>66</v>
      </c>
      <c r="B61" s="14" t="s">
        <v>8</v>
      </c>
      <c r="C61" s="98" t="n">
        <v>1</v>
      </c>
      <c r="D61" s="99" t="n">
        <f aca="false">$C61/8</f>
        <v>0.125</v>
      </c>
      <c r="E61" s="100" t="n">
        <f aca="false">$C61/8</f>
        <v>0.125</v>
      </c>
      <c r="F61" s="100" t="n">
        <f aca="false">$C61/8</f>
        <v>0.125</v>
      </c>
      <c r="G61" s="100" t="n">
        <f aca="false">$C61/8</f>
        <v>0.125</v>
      </c>
      <c r="H61" s="101" t="n">
        <f aca="false">$C61/8</f>
        <v>0.125</v>
      </c>
      <c r="I61" s="102"/>
      <c r="J61" s="103"/>
      <c r="K61" s="104" t="n">
        <f aca="false">SUMIF($C$9:$E$9,$B61,$C$21:$E$21)*$D61</f>
        <v>41.2</v>
      </c>
      <c r="L61" s="29" t="n">
        <f aca="false">SUMIF($C$9:$E$9,$B61,$C$22:$E$22)*$E61</f>
        <v>42.436</v>
      </c>
      <c r="M61" s="29" t="n">
        <f aca="false">SUMIF($C$9:$E$9,$B61,$C$23:$E$23)*$F61</f>
        <v>43.70908</v>
      </c>
      <c r="N61" s="29" t="n">
        <f aca="false">SUMIF($C$9:$E$9,$B61,$C$24:$E$24)*$G61</f>
        <v>45.0203524</v>
      </c>
      <c r="O61" s="30" t="n">
        <f aca="false">SUMIF($C$9:$E$9,$B61,$C$25:$E$25)*$H61</f>
        <v>46.370962972</v>
      </c>
      <c r="P61" s="105"/>
    </row>
    <row collapsed="false" customFormat="false" customHeight="false" hidden="false" ht="13.3" outlineLevel="1" r="62">
      <c r="A62" s="52" t="s">
        <v>67</v>
      </c>
      <c r="B62" s="14" t="s">
        <v>8</v>
      </c>
      <c r="C62" s="106" t="n">
        <v>1</v>
      </c>
      <c r="D62" s="99" t="n">
        <f aca="false">$C$62/8*B$6</f>
        <v>0.625</v>
      </c>
      <c r="E62" s="100" t="n">
        <f aca="false">$C$62/8*C$6</f>
        <v>0.875</v>
      </c>
      <c r="F62" s="100" t="n">
        <f aca="false">$C$62/8*D$6</f>
        <v>1.125</v>
      </c>
      <c r="G62" s="100" t="n">
        <f aca="false">$C$62/8*E$6</f>
        <v>1.375</v>
      </c>
      <c r="H62" s="101" t="n">
        <f aca="false">$C$62/8*F$6</f>
        <v>1.625</v>
      </c>
      <c r="I62" s="102"/>
      <c r="J62" s="103"/>
      <c r="K62" s="104" t="n">
        <f aca="false">SUMIF($C$9:$E$9,$B62,$C$21:$E$21)*$D62</f>
        <v>206</v>
      </c>
      <c r="L62" s="29" t="n">
        <f aca="false">SUMIF($C$9:$E$9,$B62,$C$22:$E$22)*$E62</f>
        <v>297.052</v>
      </c>
      <c r="M62" s="29" t="n">
        <f aca="false">SUMIF($C$9:$E$9,$B62,$C$23:$E$23)*$F62</f>
        <v>393.38172</v>
      </c>
      <c r="N62" s="29" t="n">
        <f aca="false">SUMIF($C$9:$E$9,$B62,$C$24:$E$24)*$G62</f>
        <v>495.2238764</v>
      </c>
      <c r="O62" s="30" t="n">
        <f aca="false">SUMIF($C$9:$E$9,$B62,$C$25:$E$25)*$H62</f>
        <v>602.822518636</v>
      </c>
      <c r="P62" s="105"/>
    </row>
    <row collapsed="false" customFormat="false" customHeight="false" hidden="false" ht="13.3" outlineLevel="1" r="63">
      <c r="A63" s="52" t="s">
        <v>68</v>
      </c>
      <c r="B63" s="14" t="s">
        <v>8</v>
      </c>
      <c r="C63" s="106" t="n">
        <v>1</v>
      </c>
      <c r="D63" s="99" t="n">
        <f aca="false">$C$63*B$4/8</f>
        <v>0.625</v>
      </c>
      <c r="E63" s="100" t="n">
        <f aca="false">$C$63*C$4/8</f>
        <v>0.875</v>
      </c>
      <c r="F63" s="100" t="n">
        <f aca="false">$C$63*D$4/8</f>
        <v>1.125</v>
      </c>
      <c r="G63" s="100" t="n">
        <f aca="false">$C$63*E$4/8</f>
        <v>1.375</v>
      </c>
      <c r="H63" s="101" t="n">
        <f aca="false">$C$63*F$4/8</f>
        <v>1.625</v>
      </c>
      <c r="I63" s="102"/>
      <c r="J63" s="103"/>
      <c r="K63" s="104" t="n">
        <f aca="false">SUMIF($C$9:$E$9,$B63,$C$21:$E$21)*$D63</f>
        <v>206</v>
      </c>
      <c r="L63" s="29" t="n">
        <f aca="false">SUMIF($C$9:$E$9,$B63,$C$22:$E$22)*$E63</f>
        <v>297.052</v>
      </c>
      <c r="M63" s="29" t="n">
        <f aca="false">SUMIF($C$9:$E$9,$B63,$C$23:$E$23)*$F63</f>
        <v>393.38172</v>
      </c>
      <c r="N63" s="29" t="n">
        <f aca="false">SUMIF($C$9:$E$9,$B63,$C$24:$E$24)*$G63</f>
        <v>495.2238764</v>
      </c>
      <c r="O63" s="30" t="n">
        <f aca="false">SUMIF($C$9:$E$9,$B63,$C$25:$E$25)*$H63</f>
        <v>602.822518636</v>
      </c>
      <c r="P63" s="105"/>
    </row>
    <row collapsed="false" customFormat="false" customHeight="false" hidden="false" ht="13.3" outlineLevel="1" r="64">
      <c r="A64" s="52" t="s">
        <v>69</v>
      </c>
      <c r="B64" s="14" t="s">
        <v>8</v>
      </c>
      <c r="C64" s="98" t="n">
        <v>1</v>
      </c>
      <c r="D64" s="99" t="n">
        <f aca="false">$C$64*B$39/8</f>
        <v>0.625</v>
      </c>
      <c r="E64" s="100" t="n">
        <f aca="false">$C$64*C$39/8</f>
        <v>0.25</v>
      </c>
      <c r="F64" s="100" t="n">
        <f aca="false">$C$64*D$39/8</f>
        <v>0.25</v>
      </c>
      <c r="G64" s="100" t="n">
        <f aca="false">$C$64*E$39/8</f>
        <v>0.25</v>
      </c>
      <c r="H64" s="101" t="n">
        <f aca="false">$C$64*F$39/8</f>
        <v>0.25</v>
      </c>
      <c r="I64" s="102"/>
      <c r="J64" s="103"/>
      <c r="K64" s="104" t="n">
        <f aca="false">SUMIF($C$9:$E$9,$B64,$C$21:$E$21)*$D64</f>
        <v>206</v>
      </c>
      <c r="L64" s="29" t="n">
        <f aca="false">SUMIF($C$9:$E$9,$B64,$C$22:$E$22)*$E64</f>
        <v>84.872</v>
      </c>
      <c r="M64" s="29" t="n">
        <f aca="false">SUMIF($C$9:$E$9,$B64,$C$23:$E$23)*$F64</f>
        <v>87.41816</v>
      </c>
      <c r="N64" s="29" t="n">
        <f aca="false">SUMIF($C$9:$E$9,$B64,$C$24:$E$24)*$G64</f>
        <v>90.0407048</v>
      </c>
      <c r="O64" s="30" t="n">
        <f aca="false">SUMIF($C$9:$E$9,$B64,$C$25:$E$25)*$H64</f>
        <v>92.741925944</v>
      </c>
      <c r="P64" s="105"/>
    </row>
    <row collapsed="false" customFormat="false" customHeight="false" hidden="false" ht="13.3" outlineLevel="1" r="65">
      <c r="A65" s="52" t="s">
        <v>70</v>
      </c>
      <c r="B65" s="14" t="s">
        <v>8</v>
      </c>
      <c r="C65" s="98" t="n">
        <v>1</v>
      </c>
      <c r="D65" s="99" t="n">
        <f aca="false">$C$65*B$40/8</f>
        <v>0.625</v>
      </c>
      <c r="E65" s="100" t="n">
        <f aca="false">$C$65*C$40/8</f>
        <v>0.875</v>
      </c>
      <c r="F65" s="100" t="n">
        <f aca="false">$C$65*D$40/8</f>
        <v>1.125</v>
      </c>
      <c r="G65" s="100" t="n">
        <f aca="false">$C$65*E$40/8</f>
        <v>1.375</v>
      </c>
      <c r="H65" s="101" t="n">
        <f aca="false">$C$65*F$40/8</f>
        <v>1.625</v>
      </c>
      <c r="I65" s="102"/>
      <c r="J65" s="103"/>
      <c r="K65" s="104" t="n">
        <f aca="false">SUMIF($C$9:$E$9,$B65,$C$21:$E$21)*$D65</f>
        <v>206</v>
      </c>
      <c r="L65" s="29" t="n">
        <f aca="false">SUMIF($C$9:$E$9,$B65,$C$22:$E$22)*$E65</f>
        <v>297.052</v>
      </c>
      <c r="M65" s="29" t="n">
        <f aca="false">SUMIF($C$9:$E$9,$B65,$C$23:$E$23)*$F65</f>
        <v>393.38172</v>
      </c>
      <c r="N65" s="29" t="n">
        <f aca="false">SUMIF($C$9:$E$9,$B65,$C$24:$E$24)*$G65</f>
        <v>495.2238764</v>
      </c>
      <c r="O65" s="30" t="n">
        <f aca="false">SUMIF($C$9:$E$9,$B65,$C$25:$E$25)*$H65</f>
        <v>602.822518636</v>
      </c>
      <c r="P65" s="105"/>
    </row>
    <row collapsed="false" customFormat="false" customHeight="false" hidden="false" ht="13.3" outlineLevel="1" r="66">
      <c r="A66" s="52" t="s">
        <v>71</v>
      </c>
      <c r="B66" s="14" t="s">
        <v>9</v>
      </c>
      <c r="C66" s="98" t="n">
        <v>1</v>
      </c>
      <c r="D66" s="99" t="n">
        <f aca="false">$C$66*B40/8</f>
        <v>0.625</v>
      </c>
      <c r="E66" s="100" t="n">
        <f aca="false">$C$66*C40/8</f>
        <v>0.875</v>
      </c>
      <c r="F66" s="100" t="n">
        <f aca="false">$C$66*D40/8</f>
        <v>1.125</v>
      </c>
      <c r="G66" s="100" t="n">
        <f aca="false">$C$66*E40/8</f>
        <v>1.375</v>
      </c>
      <c r="H66" s="101" t="n">
        <f aca="false">$C$66*F40/8</f>
        <v>1.625</v>
      </c>
      <c r="I66" s="102"/>
      <c r="J66" s="103"/>
      <c r="K66" s="104" t="n">
        <f aca="false">SUMIF($C$9:$E$9,$B66,$C$21:$E$21)*$D66</f>
        <v>177.875</v>
      </c>
      <c r="L66" s="29" t="n">
        <f aca="false">SUMIF($C$9:$E$9,$B66,$C$22:$E$22)*$E66</f>
        <v>256.49575</v>
      </c>
      <c r="M66" s="29" t="n">
        <f aca="false">SUMIF($C$9:$E$9,$B66,$C$23:$E$23)*$F66</f>
        <v>339.6736575</v>
      </c>
      <c r="N66" s="29" t="n">
        <f aca="false">SUMIF($C$9:$E$9,$B66,$C$24:$E$24)*$G66</f>
        <v>427.611393275</v>
      </c>
      <c r="O66" s="30" t="n">
        <f aca="false">SUMIF($C$9:$E$9,$B66,$C$25:$E$25)*$H66</f>
        <v>520.51968690475</v>
      </c>
      <c r="P66" s="105"/>
    </row>
    <row collapsed="false" customFormat="false" customHeight="false" hidden="false" ht="13.3" outlineLevel="1" r="67">
      <c r="A67" s="52" t="s">
        <v>72</v>
      </c>
      <c r="B67" s="14" t="s">
        <v>8</v>
      </c>
      <c r="C67" s="98" t="n">
        <f aca="false">1/60</f>
        <v>0.0166666666666667</v>
      </c>
      <c r="D67" s="99" t="n">
        <f aca="false">$C$67*B45/8</f>
        <v>0.704166666666667</v>
      </c>
      <c r="E67" s="100" t="n">
        <f aca="false">$C$67*C45/8</f>
        <v>0.0145833333333333</v>
      </c>
      <c r="F67" s="100" t="n">
        <f aca="false">$C$67*D45/8</f>
        <v>0.01875</v>
      </c>
      <c r="G67" s="100" t="n">
        <f aca="false">$C$67*E45/8</f>
        <v>0.0229166666666667</v>
      </c>
      <c r="H67" s="101" t="n">
        <f aca="false">$C$67*F45/8</f>
        <v>0.0270833333333333</v>
      </c>
      <c r="I67" s="102"/>
      <c r="J67" s="103"/>
      <c r="K67" s="104" t="n">
        <f aca="false">SUMIF($C$9:$E$9,$B67,$C$21:$E$21)*$D67</f>
        <v>232.093333333333</v>
      </c>
      <c r="L67" s="29" t="n">
        <f aca="false">SUMIF($C$9:$E$9,$B67,$C$22:$E$22)*$E67</f>
        <v>4.95086666666667</v>
      </c>
      <c r="M67" s="29" t="n">
        <f aca="false">SUMIF($C$9:$E$9,$B67,$C$23:$E$23)*$F67</f>
        <v>6.556362</v>
      </c>
      <c r="N67" s="29" t="n">
        <f aca="false">SUMIF($C$9:$E$9,$B67,$C$24:$E$24)*$G67</f>
        <v>8.25373127333334</v>
      </c>
      <c r="O67" s="30" t="n">
        <f aca="false">SUMIF($C$9:$E$9,$B67,$C$25:$E$25)*$H67</f>
        <v>10.0470419772667</v>
      </c>
      <c r="P67" s="105"/>
    </row>
    <row collapsed="false" customFormat="false" customHeight="false" hidden="false" ht="13.3" outlineLevel="1" r="68">
      <c r="A68" s="52" t="s">
        <v>73</v>
      </c>
      <c r="B68" s="14" t="s">
        <v>9</v>
      </c>
      <c r="C68" s="98" t="n">
        <f aca="false">1/6</f>
        <v>0.166666666666667</v>
      </c>
      <c r="D68" s="99" t="n">
        <f aca="false">$C$68*B45/8</f>
        <v>7.04166666666667</v>
      </c>
      <c r="E68" s="100" t="n">
        <f aca="false">$C$68*C45/8</f>
        <v>0.145833333333333</v>
      </c>
      <c r="F68" s="100" t="n">
        <f aca="false">$C$68*D45/8</f>
        <v>0.1875</v>
      </c>
      <c r="G68" s="100" t="n">
        <f aca="false">$C$68*E45/8</f>
        <v>0.229166666666667</v>
      </c>
      <c r="H68" s="101" t="n">
        <f aca="false">$C$68*F45/8</f>
        <v>0.270833333333333</v>
      </c>
      <c r="I68" s="102"/>
      <c r="J68" s="103"/>
      <c r="K68" s="104" t="n">
        <f aca="false">SUMIF($C$9:$E$9,$B68,$C$21:$E$21)*$D68</f>
        <v>2004.05833333333</v>
      </c>
      <c r="L68" s="29" t="n">
        <f aca="false">SUMIF($C$9:$E$9,$B68,$C$22:$E$22)*$E68</f>
        <v>42.7492916666667</v>
      </c>
      <c r="M68" s="29" t="n">
        <f aca="false">SUMIF($C$9:$E$9,$B68,$C$23:$E$23)*$F68</f>
        <v>56.61227625</v>
      </c>
      <c r="N68" s="29" t="n">
        <f aca="false">SUMIF($C$9:$E$9,$B68,$C$24:$E$24)*$G68</f>
        <v>71.2685655458334</v>
      </c>
      <c r="O68" s="30" t="n">
        <f aca="false">SUMIF($C$9:$E$9,$B68,$C$25:$E$25)*$H68</f>
        <v>86.7532811507917</v>
      </c>
      <c r="P68" s="105"/>
    </row>
    <row collapsed="false" customFormat="false" customHeight="false" hidden="false" ht="13.3" outlineLevel="1" r="69">
      <c r="A69" s="52" t="s">
        <v>74</v>
      </c>
      <c r="B69" s="14" t="s">
        <v>8</v>
      </c>
      <c r="C69" s="98" t="n">
        <f aca="false">1/60</f>
        <v>0.0166666666666667</v>
      </c>
      <c r="D69" s="99" t="n">
        <f aca="false">$C$69*B46/8</f>
        <v>0.704166666666667</v>
      </c>
      <c r="E69" s="100" t="n">
        <f aca="false">$C$69*C46/8</f>
        <v>0.71875</v>
      </c>
      <c r="F69" s="100" t="n">
        <f aca="false">$C$69*D46/8</f>
        <v>0.7375</v>
      </c>
      <c r="G69" s="100" t="n">
        <f aca="false">$C$69*E46/8</f>
        <v>0.760416666666667</v>
      </c>
      <c r="H69" s="101" t="n">
        <f aca="false">$C$69*F46/8</f>
        <v>0.7875</v>
      </c>
      <c r="I69" s="102"/>
      <c r="J69" s="103"/>
      <c r="K69" s="104" t="n">
        <f aca="false">SUMIF($C$9:$E$9,$B69,$C$21:$E$21)*$D69</f>
        <v>232.093333333333</v>
      </c>
      <c r="L69" s="29" t="n">
        <f aca="false">SUMIF($C$9:$E$9,$B69,$C$22:$E$22)*$E69</f>
        <v>244.007</v>
      </c>
      <c r="M69" s="29" t="n">
        <f aca="false">SUMIF($C$9:$E$9,$B69,$C$23:$E$23)*$F69</f>
        <v>257.883572</v>
      </c>
      <c r="N69" s="29" t="n">
        <f aca="false">SUMIF($C$9:$E$9,$B69,$C$24:$E$24)*$G69</f>
        <v>273.873810433333</v>
      </c>
      <c r="O69" s="30" t="n">
        <f aca="false">SUMIF($C$9:$E$9,$B69,$C$25:$E$25)*$H69</f>
        <v>292.1370667236</v>
      </c>
      <c r="P69" s="105"/>
    </row>
    <row collapsed="false" customFormat="false" customHeight="false" hidden="false" ht="13.3" outlineLevel="1" r="70">
      <c r="A70" s="52" t="s">
        <v>75</v>
      </c>
      <c r="B70" s="107" t="s">
        <v>9</v>
      </c>
      <c r="C70" s="98" t="n">
        <f aca="false">1/6</f>
        <v>0.166666666666667</v>
      </c>
      <c r="D70" s="99" t="n">
        <f aca="false">$C$70*B46/8</f>
        <v>7.04166666666667</v>
      </c>
      <c r="E70" s="100" t="n">
        <f aca="false">$C$70*C46/8</f>
        <v>7.1875</v>
      </c>
      <c r="F70" s="100" t="n">
        <f aca="false">$C$70*D46/8</f>
        <v>7.375</v>
      </c>
      <c r="G70" s="100" t="n">
        <f aca="false">$C$70*E46/8</f>
        <v>7.60416666666667</v>
      </c>
      <c r="H70" s="101" t="n">
        <f aca="false">$C$70*F46/8</f>
        <v>7.875</v>
      </c>
      <c r="I70" s="102"/>
      <c r="J70" s="103"/>
      <c r="K70" s="104" t="n">
        <f aca="false">SUMIF($C$9:$E$9,$B70,$C$21:$E$21)*$D70</f>
        <v>2004.05833333333</v>
      </c>
      <c r="L70" s="29" t="n">
        <f aca="false">SUMIF($C$9:$E$9,$B70,$C$22:$E$22)*$E70</f>
        <v>2106.929375</v>
      </c>
      <c r="M70" s="29" t="n">
        <f aca="false">SUMIF($C$9:$E$9,$B70,$C$23:$E$23)*$F70</f>
        <v>2226.7495325</v>
      </c>
      <c r="N70" s="29" t="n">
        <f aca="false">SUMIF($C$9:$E$9,$B70,$C$24:$E$24)*$G70</f>
        <v>2364.82058402083</v>
      </c>
      <c r="O70" s="30" t="n">
        <f aca="false">SUMIF($C$9:$E$9,$B70,$C$25:$E$25)*$H70</f>
        <v>2522.51848269225</v>
      </c>
      <c r="P70" s="105"/>
    </row>
    <row collapsed="false" customFormat="false" customHeight="false" hidden="false" ht="13.3" outlineLevel="1" r="71">
      <c r="A71" s="52" t="s">
        <v>76</v>
      </c>
      <c r="B71" s="14" t="s">
        <v>8</v>
      </c>
      <c r="C71" s="98" t="n">
        <f aca="false">1/60</f>
        <v>0.0166666666666667</v>
      </c>
      <c r="D71" s="99" t="n">
        <f aca="false">$C$71*B52/8</f>
        <v>0.104166666666667</v>
      </c>
      <c r="E71" s="100" t="n">
        <f aca="false">$C$71*C52/8</f>
        <v>0.145833333333333</v>
      </c>
      <c r="F71" s="100" t="n">
        <f aca="false">$C$71*D52/8</f>
        <v>0.1875</v>
      </c>
      <c r="G71" s="100" t="n">
        <f aca="false">$C$71*E52/8</f>
        <v>0.229166666666667</v>
      </c>
      <c r="H71" s="101" t="n">
        <f aca="false">$C$71*F52/8</f>
        <v>0.270833333333333</v>
      </c>
      <c r="I71" s="102"/>
      <c r="J71" s="103"/>
      <c r="K71" s="104" t="n">
        <f aca="false">SUMIF($C$9:$E$9,$B71,$C$21:$E$21)*$D71</f>
        <v>34.3333333333333</v>
      </c>
      <c r="L71" s="29" t="n">
        <f aca="false">SUMIF($C$9:$E$9,$B71,$C$22:$E$22)*$E71</f>
        <v>49.5086666666667</v>
      </c>
      <c r="M71" s="29" t="n">
        <f aca="false">SUMIF($C$9:$E$9,$B71,$C$23:$E$23)*$F71</f>
        <v>65.56362</v>
      </c>
      <c r="N71" s="29" t="n">
        <f aca="false">SUMIF($C$9:$E$9,$B71,$C$24:$E$24)*$G71</f>
        <v>82.5373127333333</v>
      </c>
      <c r="O71" s="30" t="n">
        <f aca="false">SUMIF($C$9:$E$9,$B71,$C$25:$E$25)*$H71</f>
        <v>100.470419772667</v>
      </c>
      <c r="P71" s="105"/>
    </row>
    <row collapsed="false" customFormat="false" customHeight="false" hidden="false" ht="13.3" outlineLevel="1" r="72">
      <c r="A72" s="56" t="s">
        <v>77</v>
      </c>
      <c r="B72" s="14" t="s">
        <v>9</v>
      </c>
      <c r="C72" s="108" t="n">
        <f aca="false">1/12</f>
        <v>0.0833333333333333</v>
      </c>
      <c r="D72" s="109" t="n">
        <f aca="false">$C$72*B52/8</f>
        <v>0.520833333333333</v>
      </c>
      <c r="E72" s="110" t="n">
        <f aca="false">$C$72*C52/8</f>
        <v>0.729166666666667</v>
      </c>
      <c r="F72" s="110" t="n">
        <f aca="false">$C$72*D52/8</f>
        <v>0.9375</v>
      </c>
      <c r="G72" s="110" t="n">
        <f aca="false">$C$72*E52/8</f>
        <v>1.14583333333333</v>
      </c>
      <c r="H72" s="111" t="n">
        <f aca="false">$C$72*F52/8</f>
        <v>1.35416666666667</v>
      </c>
      <c r="I72" s="112"/>
      <c r="J72" s="113"/>
      <c r="K72" s="114" t="n">
        <f aca="false">SUMIF($C$9:$E$9,$B72,$C$21:$E$21)*$D72</f>
        <v>148.229166666667</v>
      </c>
      <c r="L72" s="32" t="n">
        <f aca="false">SUMIF($C$9:$E$9,$B72,$C$22:$E$22)*$E72</f>
        <v>213.746458333333</v>
      </c>
      <c r="M72" s="32" t="n">
        <f aca="false">SUMIF($C$9:$E$9,$B72,$C$23:$E$23)*$F72</f>
        <v>283.06138125</v>
      </c>
      <c r="N72" s="32" t="n">
        <f aca="false">SUMIF($C$9:$E$9,$B72,$C$24:$E$24)*$G72</f>
        <v>356.342827729167</v>
      </c>
      <c r="O72" s="33" t="n">
        <f aca="false">SUMIF($C$9:$E$9,$B72,$C$25:$E$25)*$H72</f>
        <v>433.766405753959</v>
      </c>
      <c r="P72" s="115"/>
    </row>
    <row collapsed="false" customFormat="true" customHeight="false" hidden="false" ht="14.9" outlineLevel="0" r="73" s="84">
      <c r="A73" s="47" t="s">
        <v>78</v>
      </c>
      <c r="B73" s="116"/>
      <c r="C73" s="117"/>
      <c r="D73" s="118"/>
      <c r="E73" s="61"/>
      <c r="F73" s="61"/>
      <c r="G73" s="61"/>
      <c r="H73" s="62"/>
      <c r="I73" s="119"/>
      <c r="J73" s="96"/>
      <c r="K73" s="60" t="n">
        <f aca="false">SUM(K74:K88)</f>
        <v>45244</v>
      </c>
      <c r="L73" s="61" t="n">
        <f aca="false">SUM(L74:L88)</f>
        <v>46601.32</v>
      </c>
      <c r="M73" s="61" t="n">
        <f aca="false">SUM(M74:M88)</f>
        <v>47999.3596</v>
      </c>
      <c r="N73" s="61" t="n">
        <f aca="false">SUM(N74:N88)</f>
        <v>49439.340388</v>
      </c>
      <c r="O73" s="62" t="n">
        <f aca="false">SUM(O74:O88)</f>
        <v>50922.52059964</v>
      </c>
      <c r="P73" s="97"/>
    </row>
    <row collapsed="false" customFormat="false" customHeight="false" hidden="false" ht="13.3" outlineLevel="1" r="74">
      <c r="A74" s="52" t="s">
        <v>79</v>
      </c>
      <c r="B74" s="14" t="s">
        <v>8</v>
      </c>
      <c r="C74" s="98"/>
      <c r="D74" s="120" t="n">
        <v>10</v>
      </c>
      <c r="E74" s="100" t="n">
        <f aca="false">D74</f>
        <v>10</v>
      </c>
      <c r="F74" s="100" t="n">
        <f aca="false">E74</f>
        <v>10</v>
      </c>
      <c r="G74" s="100" t="n">
        <f aca="false">F74</f>
        <v>10</v>
      </c>
      <c r="H74" s="101" t="n">
        <f aca="false">G74</f>
        <v>10</v>
      </c>
      <c r="I74" s="102"/>
      <c r="J74" s="103"/>
      <c r="K74" s="104" t="n">
        <f aca="false">SUMIF($C$9:$E$9,$B74,$C$21:$E$21)*$D74</f>
        <v>3296</v>
      </c>
      <c r="L74" s="29" t="n">
        <f aca="false">SUMIF($C$9:$E$9,$B74,$C$22:$E$22)*$D74</f>
        <v>3394.88</v>
      </c>
      <c r="M74" s="29" t="n">
        <f aca="false">SUMIF($C$9:$E$9,$B74,$C$23:$E$23)*$D74</f>
        <v>3496.7264</v>
      </c>
      <c r="N74" s="29" t="n">
        <f aca="false">SUMIF($C$9:$E$9,$B74,$C$24:$E$24)*$D74</f>
        <v>3601.628192</v>
      </c>
      <c r="O74" s="30" t="n">
        <f aca="false">SUMIF($C$9:$E$9,$B74,$C$25:$E$25)*$D74</f>
        <v>3709.67703776</v>
      </c>
      <c r="P74" s="105"/>
    </row>
    <row collapsed="false" customFormat="false" customHeight="false" hidden="false" ht="13.3" outlineLevel="1" r="75">
      <c r="A75" s="52" t="s">
        <v>80</v>
      </c>
      <c r="B75" s="14" t="s">
        <v>8</v>
      </c>
      <c r="C75" s="98"/>
      <c r="D75" s="120" t="n">
        <v>10</v>
      </c>
      <c r="E75" s="100" t="n">
        <f aca="false">D75</f>
        <v>10</v>
      </c>
      <c r="F75" s="100" t="n">
        <f aca="false">E75</f>
        <v>10</v>
      </c>
      <c r="G75" s="100" t="n">
        <f aca="false">F75</f>
        <v>10</v>
      </c>
      <c r="H75" s="101" t="n">
        <f aca="false">G75</f>
        <v>10</v>
      </c>
      <c r="I75" s="102"/>
      <c r="J75" s="103"/>
      <c r="K75" s="104" t="n">
        <f aca="false">SUMIF($C$9:$E$9,$B75,$C$21:$E$21)*$D75</f>
        <v>3296</v>
      </c>
      <c r="L75" s="29" t="n">
        <f aca="false">SUMIF($C$9:$E$9,$B75,$C$22:$E$22)*$D75</f>
        <v>3394.88</v>
      </c>
      <c r="M75" s="29" t="n">
        <f aca="false">SUMIF($C$9:$E$9,$B75,$C$23:$E$23)*$D75</f>
        <v>3496.7264</v>
      </c>
      <c r="N75" s="29" t="n">
        <f aca="false">SUMIF($C$9:$E$9,$B75,$C$24:$E$24)*$D75</f>
        <v>3601.628192</v>
      </c>
      <c r="O75" s="30" t="n">
        <f aca="false">SUMIF($C$9:$E$9,$B75,$C$25:$E$25)*$D75</f>
        <v>3709.67703776</v>
      </c>
      <c r="P75" s="105"/>
    </row>
    <row collapsed="false" customFormat="false" customHeight="false" hidden="false" ht="24.85" outlineLevel="1" r="76">
      <c r="A76" s="52" t="s">
        <v>81</v>
      </c>
      <c r="B76" s="14" t="s">
        <v>8</v>
      </c>
      <c r="C76" s="98"/>
      <c r="D76" s="120" t="n">
        <v>10</v>
      </c>
      <c r="E76" s="100" t="n">
        <f aca="false">D76</f>
        <v>10</v>
      </c>
      <c r="F76" s="100" t="n">
        <f aca="false">E76</f>
        <v>10</v>
      </c>
      <c r="G76" s="100" t="n">
        <f aca="false">F76</f>
        <v>10</v>
      </c>
      <c r="H76" s="101" t="n">
        <f aca="false">G76</f>
        <v>10</v>
      </c>
      <c r="I76" s="102"/>
      <c r="J76" s="103"/>
      <c r="K76" s="104" t="n">
        <f aca="false">SUMIF($C$9:$E$9,$B76,$C$21:$E$21)*$D76</f>
        <v>3296</v>
      </c>
      <c r="L76" s="29" t="n">
        <f aca="false">SUMIF($C$9:$E$9,$B76,$C$22:$E$22)*$D76</f>
        <v>3394.88</v>
      </c>
      <c r="M76" s="29" t="n">
        <f aca="false">SUMIF($C$9:$E$9,$B76,$C$23:$E$23)*$D76</f>
        <v>3496.7264</v>
      </c>
      <c r="N76" s="29" t="n">
        <f aca="false">SUMIF($C$9:$E$9,$B76,$C$24:$E$24)*$D76</f>
        <v>3601.628192</v>
      </c>
      <c r="O76" s="30" t="n">
        <f aca="false">SUMIF($C$9:$E$9,$B76,$C$25:$E$25)*$D76</f>
        <v>3709.67703776</v>
      </c>
      <c r="P76" s="105"/>
    </row>
    <row collapsed="false" customFormat="false" customHeight="false" hidden="false" ht="13.3" outlineLevel="1" r="77">
      <c r="A77" s="52" t="s">
        <v>82</v>
      </c>
      <c r="B77" s="14" t="s">
        <v>8</v>
      </c>
      <c r="C77" s="98"/>
      <c r="D77" s="120" t="n">
        <v>10</v>
      </c>
      <c r="E77" s="100" t="n">
        <f aca="false">D77</f>
        <v>10</v>
      </c>
      <c r="F77" s="100" t="n">
        <f aca="false">E77</f>
        <v>10</v>
      </c>
      <c r="G77" s="100" t="n">
        <f aca="false">F77</f>
        <v>10</v>
      </c>
      <c r="H77" s="101" t="n">
        <f aca="false">G77</f>
        <v>10</v>
      </c>
      <c r="I77" s="102"/>
      <c r="J77" s="103"/>
      <c r="K77" s="104" t="n">
        <f aca="false">SUMIF($C$9:$E$9,$B77,$C$21:$E$21)*$D77</f>
        <v>3296</v>
      </c>
      <c r="L77" s="29" t="n">
        <f aca="false">SUMIF($C$9:$E$9,$B77,$C$22:$E$22)*$D77</f>
        <v>3394.88</v>
      </c>
      <c r="M77" s="29" t="n">
        <f aca="false">SUMIF($C$9:$E$9,$B77,$C$23:$E$23)*$D77</f>
        <v>3496.7264</v>
      </c>
      <c r="N77" s="29" t="n">
        <f aca="false">SUMIF($C$9:$E$9,$B77,$C$24:$E$24)*$D77</f>
        <v>3601.628192</v>
      </c>
      <c r="O77" s="30" t="n">
        <f aca="false">SUMIF($C$9:$E$9,$B77,$C$25:$E$25)*$D77</f>
        <v>3709.67703776</v>
      </c>
      <c r="P77" s="105"/>
    </row>
    <row collapsed="false" customFormat="false" customHeight="false" hidden="false" ht="13.3" outlineLevel="1" r="78">
      <c r="A78" s="52" t="s">
        <v>83</v>
      </c>
      <c r="B78" s="14" t="s">
        <v>8</v>
      </c>
      <c r="C78" s="16"/>
      <c r="D78" s="120" t="n">
        <v>10</v>
      </c>
      <c r="E78" s="100" t="n">
        <f aca="false">D78</f>
        <v>10</v>
      </c>
      <c r="F78" s="100" t="n">
        <f aca="false">E78</f>
        <v>10</v>
      </c>
      <c r="G78" s="100" t="n">
        <f aca="false">F78</f>
        <v>10</v>
      </c>
      <c r="H78" s="101" t="n">
        <f aca="false">G78</f>
        <v>10</v>
      </c>
      <c r="I78" s="102"/>
      <c r="J78" s="103"/>
      <c r="K78" s="104" t="n">
        <f aca="false">SUMIF($C$9:$E$9,$B78,$C$21:$E$21)*$D78</f>
        <v>3296</v>
      </c>
      <c r="L78" s="29" t="n">
        <f aca="false">SUMIF($C$9:$E$9,$B78,$C$22:$E$22)*$D78</f>
        <v>3394.88</v>
      </c>
      <c r="M78" s="29" t="n">
        <f aca="false">SUMIF($C$9:$E$9,$B78,$C$23:$E$23)*$D78</f>
        <v>3496.7264</v>
      </c>
      <c r="N78" s="29" t="n">
        <f aca="false">SUMIF($C$9:$E$9,$B78,$C$24:$E$24)*$D78</f>
        <v>3601.628192</v>
      </c>
      <c r="O78" s="30" t="n">
        <f aca="false">SUMIF($C$9:$E$9,$B78,$C$25:$E$25)*$D78</f>
        <v>3709.67703776</v>
      </c>
      <c r="P78" s="105"/>
    </row>
    <row collapsed="false" customFormat="false" customHeight="false" hidden="false" ht="13.3" outlineLevel="1" r="79">
      <c r="A79" s="52" t="s">
        <v>84</v>
      </c>
      <c r="B79" s="14" t="s">
        <v>8</v>
      </c>
      <c r="C79" s="16"/>
      <c r="D79" s="120" t="n">
        <v>10</v>
      </c>
      <c r="E79" s="100" t="n">
        <f aca="false">D79</f>
        <v>10</v>
      </c>
      <c r="F79" s="100" t="n">
        <f aca="false">E79</f>
        <v>10</v>
      </c>
      <c r="G79" s="100" t="n">
        <f aca="false">F79</f>
        <v>10</v>
      </c>
      <c r="H79" s="101" t="n">
        <f aca="false">G79</f>
        <v>10</v>
      </c>
      <c r="I79" s="102"/>
      <c r="J79" s="103"/>
      <c r="K79" s="104" t="n">
        <f aca="false">SUMIF($C$9:$E$9,$B79,$C$21:$E$21)*$D79</f>
        <v>3296</v>
      </c>
      <c r="L79" s="29" t="n">
        <f aca="false">SUMIF($C$9:$E$9,$B79,$C$22:$E$22)*$D79</f>
        <v>3394.88</v>
      </c>
      <c r="M79" s="29" t="n">
        <f aca="false">SUMIF($C$9:$E$9,$B79,$C$23:$E$23)*$D79</f>
        <v>3496.7264</v>
      </c>
      <c r="N79" s="29" t="n">
        <f aca="false">SUMIF($C$9:$E$9,$B79,$C$24:$E$24)*$D79</f>
        <v>3601.628192</v>
      </c>
      <c r="O79" s="30" t="n">
        <f aca="false">SUMIF($C$9:$E$9,$B79,$C$25:$E$25)*$D79</f>
        <v>3709.67703776</v>
      </c>
      <c r="P79" s="105"/>
    </row>
    <row collapsed="false" customFormat="false" customHeight="false" hidden="false" ht="13.3" outlineLevel="1" r="80">
      <c r="A80" s="52" t="s">
        <v>85</v>
      </c>
      <c r="B80" s="14" t="s">
        <v>8</v>
      </c>
      <c r="C80" s="16"/>
      <c r="D80" s="120" t="n">
        <v>10</v>
      </c>
      <c r="E80" s="100" t="n">
        <f aca="false">D80</f>
        <v>10</v>
      </c>
      <c r="F80" s="100" t="n">
        <f aca="false">E80</f>
        <v>10</v>
      </c>
      <c r="G80" s="100" t="n">
        <f aca="false">F80</f>
        <v>10</v>
      </c>
      <c r="H80" s="101" t="n">
        <f aca="false">G80</f>
        <v>10</v>
      </c>
      <c r="I80" s="102"/>
      <c r="J80" s="103"/>
      <c r="K80" s="104" t="n">
        <f aca="false">SUMIF($C$9:$E$9,$B80,$C$21:$E$21)*$D80</f>
        <v>3296</v>
      </c>
      <c r="L80" s="29" t="n">
        <f aca="false">SUMIF($C$9:$E$9,$B80,$C$22:$E$22)*$D80</f>
        <v>3394.88</v>
      </c>
      <c r="M80" s="29" t="n">
        <f aca="false">SUMIF($C$9:$E$9,$B80,$C$23:$E$23)*$D80</f>
        <v>3496.7264</v>
      </c>
      <c r="N80" s="29" t="n">
        <f aca="false">SUMIF($C$9:$E$9,$B80,$C$24:$E$24)*$D80</f>
        <v>3601.628192</v>
      </c>
      <c r="O80" s="30" t="n">
        <f aca="false">SUMIF($C$9:$E$9,$B80,$C$25:$E$25)*$D80</f>
        <v>3709.67703776</v>
      </c>
      <c r="P80" s="105"/>
    </row>
    <row collapsed="false" customFormat="false" customHeight="false" hidden="false" ht="13.3" outlineLevel="1" r="81">
      <c r="A81" s="52" t="s">
        <v>86</v>
      </c>
      <c r="B81" s="14" t="s">
        <v>8</v>
      </c>
      <c r="C81" s="16"/>
      <c r="D81" s="120" t="n">
        <v>10</v>
      </c>
      <c r="E81" s="100" t="n">
        <f aca="false">D81</f>
        <v>10</v>
      </c>
      <c r="F81" s="100" t="n">
        <f aca="false">E81</f>
        <v>10</v>
      </c>
      <c r="G81" s="100" t="n">
        <f aca="false">F81</f>
        <v>10</v>
      </c>
      <c r="H81" s="101" t="n">
        <f aca="false">G81</f>
        <v>10</v>
      </c>
      <c r="I81" s="102"/>
      <c r="J81" s="103"/>
      <c r="K81" s="104" t="n">
        <f aca="false">SUMIF($C$9:$E$9,$B81,$C$21:$E$21)*$D81</f>
        <v>3296</v>
      </c>
      <c r="L81" s="29" t="n">
        <f aca="false">SUMIF($C$9:$E$9,$B81,$C$22:$E$22)*$D81</f>
        <v>3394.88</v>
      </c>
      <c r="M81" s="29" t="n">
        <f aca="false">SUMIF($C$9:$E$9,$B81,$C$23:$E$23)*$D81</f>
        <v>3496.7264</v>
      </c>
      <c r="N81" s="29" t="n">
        <f aca="false">SUMIF($C$9:$E$9,$B81,$C$24:$E$24)*$D81</f>
        <v>3601.628192</v>
      </c>
      <c r="O81" s="30" t="n">
        <f aca="false">SUMIF($C$9:$E$9,$B81,$C$25:$E$25)*$D81</f>
        <v>3709.67703776</v>
      </c>
      <c r="P81" s="105"/>
    </row>
    <row collapsed="false" customFormat="false" customHeight="false" hidden="false" ht="13.3" outlineLevel="1" r="82">
      <c r="A82" s="52" t="s">
        <v>87</v>
      </c>
      <c r="B82" s="14" t="s">
        <v>8</v>
      </c>
      <c r="C82" s="16"/>
      <c r="D82" s="120" t="n">
        <v>10</v>
      </c>
      <c r="E82" s="100" t="n">
        <f aca="false">D82</f>
        <v>10</v>
      </c>
      <c r="F82" s="100" t="n">
        <f aca="false">E82</f>
        <v>10</v>
      </c>
      <c r="G82" s="100" t="n">
        <f aca="false">F82</f>
        <v>10</v>
      </c>
      <c r="H82" s="101" t="n">
        <f aca="false">G82</f>
        <v>10</v>
      </c>
      <c r="I82" s="102"/>
      <c r="J82" s="103"/>
      <c r="K82" s="104" t="n">
        <f aca="false">SUMIF($C$9:$E$9,$B82,$C$21:$E$21)*$D82</f>
        <v>3296</v>
      </c>
      <c r="L82" s="29" t="n">
        <f aca="false">SUMIF($C$9:$E$9,$B82,$C$22:$E$22)*$D82</f>
        <v>3394.88</v>
      </c>
      <c r="M82" s="29" t="n">
        <f aca="false">SUMIF($C$9:$E$9,$B82,$C$23:$E$23)*$D82</f>
        <v>3496.7264</v>
      </c>
      <c r="N82" s="29" t="n">
        <f aca="false">SUMIF($C$9:$E$9,$B82,$C$24:$E$24)*$D82</f>
        <v>3601.628192</v>
      </c>
      <c r="O82" s="30" t="n">
        <f aca="false">SUMIF($C$9:$E$9,$B82,$C$25:$E$25)*$D82</f>
        <v>3709.67703776</v>
      </c>
      <c r="P82" s="105"/>
    </row>
    <row collapsed="false" customFormat="false" customHeight="false" hidden="false" ht="13.3" outlineLevel="1" r="83">
      <c r="A83" s="52" t="s">
        <v>88</v>
      </c>
      <c r="B83" s="14" t="s">
        <v>8</v>
      </c>
      <c r="C83" s="16"/>
      <c r="D83" s="120" t="n">
        <v>10</v>
      </c>
      <c r="E83" s="100" t="n">
        <f aca="false">D83</f>
        <v>10</v>
      </c>
      <c r="F83" s="100" t="n">
        <f aca="false">E83</f>
        <v>10</v>
      </c>
      <c r="G83" s="100" t="n">
        <f aca="false">F83</f>
        <v>10</v>
      </c>
      <c r="H83" s="101" t="n">
        <f aca="false">G83</f>
        <v>10</v>
      </c>
      <c r="I83" s="102"/>
      <c r="J83" s="103"/>
      <c r="K83" s="104" t="n">
        <f aca="false">SUMIF($C$9:$E$9,$B83,$C$21:$E$21)*$D83</f>
        <v>3296</v>
      </c>
      <c r="L83" s="29" t="n">
        <f aca="false">SUMIF($C$9:$E$9,$B83,$C$22:$E$22)*$D83</f>
        <v>3394.88</v>
      </c>
      <c r="M83" s="29" t="n">
        <f aca="false">SUMIF($C$9:$E$9,$B83,$C$23:$E$23)*$D83</f>
        <v>3496.7264</v>
      </c>
      <c r="N83" s="29" t="n">
        <f aca="false">SUMIF($C$9:$E$9,$B83,$C$24:$E$24)*$D83</f>
        <v>3601.628192</v>
      </c>
      <c r="O83" s="30" t="n">
        <f aca="false">SUMIF($C$9:$E$9,$B83,$C$25:$E$25)*$D83</f>
        <v>3709.67703776</v>
      </c>
      <c r="P83" s="105"/>
    </row>
    <row collapsed="false" customFormat="false" customHeight="false" hidden="false" ht="13.3" outlineLevel="1" r="84">
      <c r="A84" s="52" t="s">
        <v>89</v>
      </c>
      <c r="B84" s="14" t="s">
        <v>9</v>
      </c>
      <c r="C84" s="16"/>
      <c r="D84" s="120" t="n">
        <v>10</v>
      </c>
      <c r="E84" s="100" t="n">
        <f aca="false">D84</f>
        <v>10</v>
      </c>
      <c r="F84" s="100" t="n">
        <f aca="false">E84</f>
        <v>10</v>
      </c>
      <c r="G84" s="100" t="n">
        <f aca="false">F84</f>
        <v>10</v>
      </c>
      <c r="H84" s="101" t="n">
        <f aca="false">G84</f>
        <v>10</v>
      </c>
      <c r="I84" s="102"/>
      <c r="J84" s="103"/>
      <c r="K84" s="104" t="n">
        <f aca="false">SUMIF($C$9:$E$9,$B84,$C$21:$E$21)*$D84</f>
        <v>2846</v>
      </c>
      <c r="L84" s="29" t="n">
        <f aca="false">SUMIF($C$9:$E$9,$B84,$C$22:$E$22)*$D84</f>
        <v>2931.38</v>
      </c>
      <c r="M84" s="29" t="n">
        <f aca="false">SUMIF($C$9:$E$9,$B84,$C$23:$E$23)*$D84</f>
        <v>3019.3214</v>
      </c>
      <c r="N84" s="29" t="n">
        <f aca="false">SUMIF($C$9:$E$9,$B84,$C$24:$E$24)*$D84</f>
        <v>3109.901042</v>
      </c>
      <c r="O84" s="30" t="n">
        <f aca="false">SUMIF($C$9:$E$9,$B84,$C$25:$E$25)*$D84</f>
        <v>3203.19807326</v>
      </c>
      <c r="P84" s="105"/>
    </row>
    <row collapsed="false" customFormat="false" customHeight="false" hidden="false" ht="13.3" outlineLevel="1" r="85">
      <c r="A85" s="52" t="s">
        <v>90</v>
      </c>
      <c r="B85" s="14" t="s">
        <v>8</v>
      </c>
      <c r="C85" s="16"/>
      <c r="D85" s="120" t="n">
        <v>10</v>
      </c>
      <c r="E85" s="100" t="n">
        <f aca="false">D85</f>
        <v>10</v>
      </c>
      <c r="F85" s="100" t="n">
        <f aca="false">E85</f>
        <v>10</v>
      </c>
      <c r="G85" s="100" t="n">
        <f aca="false">F85</f>
        <v>10</v>
      </c>
      <c r="H85" s="101" t="n">
        <f aca="false">G85</f>
        <v>10</v>
      </c>
      <c r="I85" s="102"/>
      <c r="J85" s="103"/>
      <c r="K85" s="104" t="n">
        <f aca="false">SUMIF($C$9:$E$9,$B85,$C$21:$E$21)*$D85</f>
        <v>3296</v>
      </c>
      <c r="L85" s="29" t="n">
        <f aca="false">SUMIF($C$9:$E$9,$B85,$C$22:$E$22)*$D85</f>
        <v>3394.88</v>
      </c>
      <c r="M85" s="29" t="n">
        <f aca="false">SUMIF($C$9:$E$9,$B85,$C$23:$E$23)*$D85</f>
        <v>3496.7264</v>
      </c>
      <c r="N85" s="29" t="n">
        <f aca="false">SUMIF($C$9:$E$9,$B85,$C$24:$E$24)*$D85</f>
        <v>3601.628192</v>
      </c>
      <c r="O85" s="30" t="n">
        <f aca="false">SUMIF($C$9:$E$9,$B85,$C$25:$E$25)*$D85</f>
        <v>3709.67703776</v>
      </c>
      <c r="P85" s="105"/>
    </row>
    <row collapsed="false" customFormat="false" customHeight="false" hidden="false" ht="13.3" outlineLevel="1" r="86">
      <c r="A86" s="52" t="s">
        <v>91</v>
      </c>
      <c r="B86" s="14" t="s">
        <v>9</v>
      </c>
      <c r="C86" s="16"/>
      <c r="D86" s="120" t="n">
        <v>10</v>
      </c>
      <c r="E86" s="100" t="n">
        <f aca="false">D86</f>
        <v>10</v>
      </c>
      <c r="F86" s="100" t="n">
        <f aca="false">E86</f>
        <v>10</v>
      </c>
      <c r="G86" s="100" t="n">
        <f aca="false">F86</f>
        <v>10</v>
      </c>
      <c r="H86" s="101" t="n">
        <f aca="false">G86</f>
        <v>10</v>
      </c>
      <c r="I86" s="102"/>
      <c r="J86" s="103"/>
      <c r="K86" s="104" t="n">
        <f aca="false">SUMIF($C$9:$E$9,$B86,$C$21:$E$21)*$D86</f>
        <v>2846</v>
      </c>
      <c r="L86" s="29" t="n">
        <f aca="false">SUMIF($C$9:$E$9,$B86,$C$22:$E$22)*$D86</f>
        <v>2931.38</v>
      </c>
      <c r="M86" s="29" t="n">
        <f aca="false">SUMIF($C$9:$E$9,$B86,$C$23:$E$23)*$D86</f>
        <v>3019.3214</v>
      </c>
      <c r="N86" s="29" t="n">
        <f aca="false">SUMIF($C$9:$E$9,$B86,$C$24:$E$24)*$D86</f>
        <v>3109.901042</v>
      </c>
      <c r="O86" s="30" t="n">
        <f aca="false">SUMIF($C$9:$E$9,$B86,$C$25:$E$25)*$D86</f>
        <v>3203.19807326</v>
      </c>
      <c r="P86" s="105"/>
    </row>
    <row collapsed="false" customFormat="false" customHeight="false" hidden="false" ht="13.3" outlineLevel="1" r="87">
      <c r="A87" s="52" t="s">
        <v>92</v>
      </c>
      <c r="B87" s="14" t="s">
        <v>8</v>
      </c>
      <c r="C87" s="16"/>
      <c r="D87" s="120" t="n">
        <v>10</v>
      </c>
      <c r="E87" s="100" t="n">
        <f aca="false">D87</f>
        <v>10</v>
      </c>
      <c r="F87" s="100" t="n">
        <f aca="false">E87</f>
        <v>10</v>
      </c>
      <c r="G87" s="100" t="n">
        <f aca="false">F87</f>
        <v>10</v>
      </c>
      <c r="H87" s="101" t="n">
        <f aca="false">G87</f>
        <v>10</v>
      </c>
      <c r="I87" s="102"/>
      <c r="J87" s="103"/>
      <c r="K87" s="104" t="n">
        <f aca="false">SUMIF($C$9:$E$9,$B87,$C$21:$E$21)*$D87</f>
        <v>3296</v>
      </c>
      <c r="L87" s="29" t="n">
        <f aca="false">SUMIF($C$9:$E$9,$B87,$C$22:$E$22)*$D87</f>
        <v>3394.88</v>
      </c>
      <c r="M87" s="29" t="n">
        <f aca="false">SUMIF($C$9:$E$9,$B87,$C$23:$E$23)*$D87</f>
        <v>3496.7264</v>
      </c>
      <c r="N87" s="29" t="n">
        <f aca="false">SUMIF($C$9:$E$9,$B87,$C$24:$E$24)*$D87</f>
        <v>3601.628192</v>
      </c>
      <c r="O87" s="30" t="n">
        <f aca="false">SUMIF($C$9:$E$9,$B87,$C$25:$E$25)*$D87</f>
        <v>3709.67703776</v>
      </c>
      <c r="P87" s="105"/>
    </row>
    <row collapsed="false" customFormat="false" customHeight="false" hidden="false" ht="13.3" outlineLevel="1" r="88">
      <c r="A88" s="56"/>
      <c r="B88" s="121"/>
      <c r="C88" s="122"/>
      <c r="D88" s="123"/>
      <c r="E88" s="124"/>
      <c r="F88" s="124"/>
      <c r="G88" s="124"/>
      <c r="H88" s="125"/>
      <c r="I88" s="112"/>
      <c r="J88" s="113"/>
      <c r="K88" s="126"/>
      <c r="L88" s="127"/>
      <c r="M88" s="127"/>
      <c r="N88" s="127"/>
      <c r="O88" s="128"/>
      <c r="P88" s="115"/>
    </row>
    <row collapsed="false" customFormat="true" customHeight="false" hidden="false" ht="14.9" outlineLevel="0" r="89" s="84">
      <c r="A89" s="47" t="s">
        <v>93</v>
      </c>
      <c r="B89" s="116"/>
      <c r="C89" s="129"/>
      <c r="D89" s="116"/>
      <c r="E89" s="61"/>
      <c r="F89" s="61"/>
      <c r="G89" s="61"/>
      <c r="H89" s="62"/>
      <c r="I89" s="119"/>
      <c r="J89" s="96"/>
      <c r="K89" s="60" t="n">
        <f aca="false">SUM(K90:K99)</f>
        <v>43410.7692307692</v>
      </c>
      <c r="L89" s="61" t="n">
        <f aca="false">SUM(L90:L99)</f>
        <v>44676.1692307692</v>
      </c>
      <c r="M89" s="61" t="n">
        <f aca="false">SUM(M90:M99)</f>
        <v>45979.5312307692</v>
      </c>
      <c r="N89" s="61" t="n">
        <f aca="false">SUM(N90:N99)</f>
        <v>47321.9940907692</v>
      </c>
      <c r="O89" s="62" t="n">
        <f aca="false">SUM(O90:O99)</f>
        <v>48704.7308365692</v>
      </c>
      <c r="P89" s="97"/>
    </row>
    <row collapsed="false" customFormat="false" customHeight="false" hidden="false" ht="13.3" outlineLevel="1" r="90">
      <c r="A90" s="52" t="s">
        <v>94</v>
      </c>
      <c r="B90" s="63"/>
      <c r="C90" s="130"/>
      <c r="D90" s="14"/>
      <c r="E90" s="131"/>
      <c r="F90" s="131"/>
      <c r="G90" s="131"/>
      <c r="H90" s="130"/>
      <c r="I90" s="132" t="n">
        <v>1000</v>
      </c>
      <c r="J90" s="133"/>
      <c r="K90" s="104" t="n">
        <f aca="false">I90*12+J90</f>
        <v>12000</v>
      </c>
      <c r="L90" s="29" t="n">
        <f aca="false">K90*(1+$P90)</f>
        <v>12360</v>
      </c>
      <c r="M90" s="29" t="n">
        <f aca="false">L90*(1+$P90)</f>
        <v>12730.8</v>
      </c>
      <c r="N90" s="29" t="n">
        <f aca="false">M90*(1+$P90)</f>
        <v>13112.724</v>
      </c>
      <c r="O90" s="30" t="n">
        <f aca="false">N90*(1+$P90)</f>
        <v>13506.10572</v>
      </c>
      <c r="P90" s="134" t="n">
        <v>0.03</v>
      </c>
    </row>
    <row collapsed="false" customFormat="false" customHeight="false" hidden="false" ht="13.3" outlineLevel="1" r="91">
      <c r="A91" s="52" t="s">
        <v>95</v>
      </c>
      <c r="B91" s="63"/>
      <c r="C91" s="130"/>
      <c r="D91" s="14"/>
      <c r="E91" s="131"/>
      <c r="F91" s="131"/>
      <c r="G91" s="131"/>
      <c r="H91" s="130"/>
      <c r="I91" s="132" t="n">
        <v>100</v>
      </c>
      <c r="J91" s="133"/>
      <c r="K91" s="104" t="n">
        <f aca="false">I91*12+J91</f>
        <v>1200</v>
      </c>
      <c r="L91" s="29" t="n">
        <f aca="false">K91*(1+$P91)</f>
        <v>1236</v>
      </c>
      <c r="M91" s="29" t="n">
        <f aca="false">L91*(1+$P91)</f>
        <v>1273.08</v>
      </c>
      <c r="N91" s="29" t="n">
        <f aca="false">M91*(1+$P91)</f>
        <v>1311.2724</v>
      </c>
      <c r="O91" s="30" t="n">
        <f aca="false">N91*(1+$P91)</f>
        <v>1350.610572</v>
      </c>
      <c r="P91" s="134" t="n">
        <v>0.03</v>
      </c>
    </row>
    <row collapsed="false" customFormat="false" customHeight="false" hidden="false" ht="13.3" outlineLevel="1" r="92">
      <c r="A92" s="52" t="s">
        <v>96</v>
      </c>
      <c r="B92" s="63"/>
      <c r="C92" s="130"/>
      <c r="D92" s="14"/>
      <c r="E92" s="131"/>
      <c r="F92" s="131"/>
      <c r="G92" s="131"/>
      <c r="H92" s="130"/>
      <c r="I92" s="132" t="n">
        <v>120</v>
      </c>
      <c r="J92" s="135" t="n">
        <v>600</v>
      </c>
      <c r="K92" s="104" t="n">
        <f aca="false">I92*12+J92</f>
        <v>2040</v>
      </c>
      <c r="L92" s="29" t="n">
        <f aca="false">K92*(1+$P92)</f>
        <v>2101.2</v>
      </c>
      <c r="M92" s="29" t="n">
        <f aca="false">L92*(1+$P92)</f>
        <v>2164.236</v>
      </c>
      <c r="N92" s="29" t="n">
        <f aca="false">M92*(1+$P92)</f>
        <v>2229.16308</v>
      </c>
      <c r="O92" s="30" t="n">
        <f aca="false">N92*(1+$P92)</f>
        <v>2296.0379724</v>
      </c>
      <c r="P92" s="134" t="n">
        <v>0.03</v>
      </c>
    </row>
    <row collapsed="false" customFormat="false" customHeight="false" hidden="false" ht="13.3" outlineLevel="1" r="93">
      <c r="A93" s="52" t="s">
        <v>97</v>
      </c>
      <c r="B93" s="63"/>
      <c r="C93" s="130"/>
      <c r="D93" s="14"/>
      <c r="E93" s="131"/>
      <c r="F93" s="131"/>
      <c r="G93" s="131"/>
      <c r="H93" s="130"/>
      <c r="I93" s="132"/>
      <c r="J93" s="135" t="n">
        <v>10000</v>
      </c>
      <c r="K93" s="104" t="n">
        <f aca="false">I93*12+J93</f>
        <v>10000</v>
      </c>
      <c r="L93" s="29" t="n">
        <f aca="false">K93*(1+$P93)</f>
        <v>10300</v>
      </c>
      <c r="M93" s="29" t="n">
        <f aca="false">L93*(1+$P93)</f>
        <v>10609</v>
      </c>
      <c r="N93" s="29" t="n">
        <f aca="false">M93*(1+$P93)</f>
        <v>10927.27</v>
      </c>
      <c r="O93" s="30" t="n">
        <f aca="false">N93*(1+$P93)</f>
        <v>11255.0881</v>
      </c>
      <c r="P93" s="134" t="n">
        <v>0.03</v>
      </c>
    </row>
    <row collapsed="false" customFormat="false" customHeight="false" hidden="false" ht="13.3" outlineLevel="1" r="94">
      <c r="A94" s="52" t="s">
        <v>98</v>
      </c>
      <c r="B94" s="63"/>
      <c r="C94" s="130"/>
      <c r="D94" s="14"/>
      <c r="E94" s="131"/>
      <c r="F94" s="131"/>
      <c r="G94" s="131"/>
      <c r="H94" s="130"/>
      <c r="I94" s="132"/>
      <c r="J94" s="135" t="n">
        <v>2000</v>
      </c>
      <c r="K94" s="104" t="n">
        <f aca="false">I94*12+J94</f>
        <v>2000</v>
      </c>
      <c r="L94" s="29" t="n">
        <f aca="false">K94*(1+$P94)</f>
        <v>2060</v>
      </c>
      <c r="M94" s="29" t="n">
        <f aca="false">L94*(1+$P94)</f>
        <v>2121.8</v>
      </c>
      <c r="N94" s="29" t="n">
        <f aca="false">M94*(1+$P94)</f>
        <v>2185.454</v>
      </c>
      <c r="O94" s="30" t="n">
        <f aca="false">N94*(1+$P94)</f>
        <v>2251.01762</v>
      </c>
      <c r="P94" s="134" t="n">
        <v>0.03</v>
      </c>
    </row>
    <row collapsed="false" customFormat="false" customHeight="false" hidden="false" ht="13.3" outlineLevel="1" r="95">
      <c r="A95" s="52" t="s">
        <v>99</v>
      </c>
      <c r="B95" s="63"/>
      <c r="C95" s="130"/>
      <c r="D95" s="14"/>
      <c r="E95" s="131"/>
      <c r="F95" s="131"/>
      <c r="G95" s="131"/>
      <c r="H95" s="130"/>
      <c r="I95" s="132"/>
      <c r="J95" s="135" t="n">
        <v>500</v>
      </c>
      <c r="K95" s="104" t="n">
        <f aca="false">I95*12+J95</f>
        <v>500</v>
      </c>
      <c r="L95" s="29" t="n">
        <f aca="false">K95*(1+$P95)</f>
        <v>515</v>
      </c>
      <c r="M95" s="29" t="n">
        <f aca="false">L95*(1+$P95)</f>
        <v>530.45</v>
      </c>
      <c r="N95" s="29" t="n">
        <f aca="false">M95*(1+$P95)</f>
        <v>546.3635</v>
      </c>
      <c r="O95" s="30" t="n">
        <f aca="false">N95*(1+$P95)</f>
        <v>562.754405</v>
      </c>
      <c r="P95" s="134" t="n">
        <v>0.03</v>
      </c>
    </row>
    <row collapsed="false" customFormat="false" customHeight="false" hidden="false" ht="13.3" outlineLevel="1" r="96">
      <c r="A96" s="52" t="s">
        <v>100</v>
      </c>
      <c r="B96" s="63"/>
      <c r="C96" s="130"/>
      <c r="D96" s="14"/>
      <c r="E96" s="131"/>
      <c r="F96" s="131"/>
      <c r="G96" s="131"/>
      <c r="H96" s="130"/>
      <c r="I96" s="132"/>
      <c r="J96" s="135" t="n">
        <v>3000</v>
      </c>
      <c r="K96" s="104" t="n">
        <f aca="false">I96*12+J96</f>
        <v>3000</v>
      </c>
      <c r="L96" s="29" t="n">
        <f aca="false">K96*(1+$P96)</f>
        <v>3090</v>
      </c>
      <c r="M96" s="29" t="n">
        <f aca="false">L96*(1+$P96)</f>
        <v>3182.7</v>
      </c>
      <c r="N96" s="29" t="n">
        <f aca="false">M96*(1+$P96)</f>
        <v>3278.181</v>
      </c>
      <c r="O96" s="30" t="n">
        <f aca="false">N96*(1+$P96)</f>
        <v>3376.52643</v>
      </c>
      <c r="P96" s="134" t="n">
        <v>0.03</v>
      </c>
    </row>
    <row collapsed="false" customFormat="false" customHeight="false" hidden="false" ht="13.3" outlineLevel="1" r="97">
      <c r="A97" s="52" t="s">
        <v>101</v>
      </c>
      <c r="B97" s="63"/>
      <c r="C97" s="130"/>
      <c r="D97" s="14"/>
      <c r="E97" s="131"/>
      <c r="F97" s="131"/>
      <c r="G97" s="131"/>
      <c r="H97" s="130"/>
      <c r="I97" s="132"/>
      <c r="J97" s="135" t="n">
        <v>10000</v>
      </c>
      <c r="K97" s="104" t="n">
        <f aca="false">I97*12+J97</f>
        <v>10000</v>
      </c>
      <c r="L97" s="29" t="n">
        <f aca="false">K97*(1+$P97)</f>
        <v>10300</v>
      </c>
      <c r="M97" s="29" t="n">
        <f aca="false">L97*(1+$P97)</f>
        <v>10609</v>
      </c>
      <c r="N97" s="29" t="n">
        <f aca="false">M97*(1+$P97)</f>
        <v>10927.27</v>
      </c>
      <c r="O97" s="30" t="n">
        <f aca="false">N97*(1+$P97)</f>
        <v>11255.0881</v>
      </c>
      <c r="P97" s="134" t="n">
        <v>0.03</v>
      </c>
    </row>
    <row collapsed="false" customFormat="false" customHeight="false" hidden="false" ht="13.3" outlineLevel="1" r="98">
      <c r="A98" s="52" t="s">
        <v>102</v>
      </c>
      <c r="B98" s="63"/>
      <c r="C98" s="130"/>
      <c r="D98" s="14"/>
      <c r="E98" s="131"/>
      <c r="F98" s="131"/>
      <c r="G98" s="131"/>
      <c r="H98" s="130"/>
      <c r="I98" s="132" t="n">
        <v>120</v>
      </c>
      <c r="J98" s="135"/>
      <c r="K98" s="104" t="n">
        <f aca="false">I98*12+J98</f>
        <v>1440</v>
      </c>
      <c r="L98" s="29" t="n">
        <f aca="false">K98*(1+$P98)</f>
        <v>1483.2</v>
      </c>
      <c r="M98" s="29" t="n">
        <f aca="false">L98*(1+$P98)</f>
        <v>1527.696</v>
      </c>
      <c r="N98" s="29" t="n">
        <f aca="false">M98*(1+$P98)</f>
        <v>1573.52688</v>
      </c>
      <c r="O98" s="30" t="n">
        <f aca="false">N98*(1+$P98)</f>
        <v>1620.7326864</v>
      </c>
      <c r="P98" s="134" t="n">
        <v>0.03</v>
      </c>
    </row>
    <row collapsed="false" customFormat="false" customHeight="false" hidden="false" ht="13.3" outlineLevel="1" r="99">
      <c r="A99" s="56" t="s">
        <v>103</v>
      </c>
      <c r="B99" s="57"/>
      <c r="C99" s="136"/>
      <c r="D99" s="121"/>
      <c r="E99" s="137"/>
      <c r="F99" s="137"/>
      <c r="G99" s="137"/>
      <c r="H99" s="136"/>
      <c r="I99" s="138"/>
      <c r="J99" s="139" t="n">
        <f aca="false">D117/E117+D118/E118</f>
        <v>1230.76923076923</v>
      </c>
      <c r="K99" s="114" t="n">
        <f aca="false">I99*12+J99</f>
        <v>1230.76923076923</v>
      </c>
      <c r="L99" s="32" t="n">
        <f aca="false">K99*(1+$P99)</f>
        <v>1230.76923076923</v>
      </c>
      <c r="M99" s="32" t="n">
        <f aca="false">L99*(1+$P99)</f>
        <v>1230.76923076923</v>
      </c>
      <c r="N99" s="32" t="n">
        <f aca="false">M99*(1+$P99)</f>
        <v>1230.76923076923</v>
      </c>
      <c r="O99" s="33" t="n">
        <f aca="false">N99*(1+$P99)</f>
        <v>1230.76923076923</v>
      </c>
      <c r="P99" s="140"/>
    </row>
    <row collapsed="false" customFormat="false" customHeight="false" hidden="false" ht="14.9" outlineLevel="0" r="100">
      <c r="A100" s="79" t="s">
        <v>104</v>
      </c>
      <c r="B100" s="141"/>
      <c r="C100" s="142"/>
      <c r="D100" s="143"/>
      <c r="E100" s="144"/>
      <c r="F100" s="144"/>
      <c r="G100" s="144"/>
      <c r="H100" s="142"/>
      <c r="I100" s="145"/>
      <c r="J100" s="146"/>
      <c r="K100" s="147" t="n">
        <f aca="false">K57+K73+K89</f>
        <v>94681.1600641026</v>
      </c>
      <c r="L100" s="148" t="n">
        <f aca="false">L57+L73+L89</f>
        <v>95670.9911391026</v>
      </c>
      <c r="M100" s="148" t="n">
        <f aca="false">M57+M73+M89</f>
        <v>99118.5110572692</v>
      </c>
      <c r="N100" s="148" t="n">
        <f aca="false">N57+N73+N89</f>
        <v>102702.34457023</v>
      </c>
      <c r="O100" s="149" t="n">
        <f aca="false">O57+O73+O89</f>
        <v>106428.001483729</v>
      </c>
      <c r="P100" s="150"/>
    </row>
    <row collapsed="false" customFormat="false" customHeight="false" hidden="false" ht="13.3" outlineLevel="0" r="101">
      <c r="I101" s="85"/>
      <c r="J101" s="15" t="s">
        <v>105</v>
      </c>
      <c r="K101" s="131" t="n">
        <f aca="false">K100/B6</f>
        <v>18936.2320128205</v>
      </c>
      <c r="L101" s="131" t="n">
        <f aca="false">L100/C6</f>
        <v>13667.2844484432</v>
      </c>
      <c r="M101" s="131" t="n">
        <f aca="false">M100/D6</f>
        <v>11013.1678952521</v>
      </c>
      <c r="N101" s="131" t="n">
        <f aca="false">N100/E6</f>
        <v>9336.57677911183</v>
      </c>
      <c r="O101" s="131" t="n">
        <f aca="false">O100/F6</f>
        <v>8186.76934490223</v>
      </c>
    </row>
    <row collapsed="false" customFormat="false" customHeight="false" hidden="false" ht="13.3" outlineLevel="0" r="102">
      <c r="I102" s="85"/>
    </row>
    <row collapsed="false" customFormat="false" customHeight="false" hidden="false" ht="13.3" outlineLevel="0" r="103">
      <c r="A103" s="151" t="s">
        <v>106</v>
      </c>
      <c r="B103" s="152" t="n">
        <f aca="false">B3</f>
        <v>1</v>
      </c>
      <c r="C103" s="153" t="n">
        <f aca="false">C3</f>
        <v>2</v>
      </c>
      <c r="D103" s="153" t="n">
        <f aca="false">D3</f>
        <v>3</v>
      </c>
      <c r="E103" s="153" t="n">
        <f aca="false">E3</f>
        <v>4</v>
      </c>
      <c r="F103" s="154" t="n">
        <f aca="false">F3</f>
        <v>5</v>
      </c>
    </row>
    <row collapsed="false" customFormat="false" customHeight="false" hidden="false" ht="14.9" outlineLevel="0" r="104">
      <c r="A104" s="155" t="s">
        <v>17</v>
      </c>
      <c r="B104" s="156" t="n">
        <f aca="false">B53</f>
        <v>46265</v>
      </c>
      <c r="C104" s="157" t="n">
        <f aca="false">C53</f>
        <v>60925</v>
      </c>
      <c r="D104" s="157" t="n">
        <f aca="false">D53</f>
        <v>75645</v>
      </c>
      <c r="E104" s="157" t="n">
        <f aca="false">E53</f>
        <v>90425</v>
      </c>
      <c r="F104" s="158" t="n">
        <f aca="false">F53</f>
        <v>105265</v>
      </c>
    </row>
    <row collapsed="false" customFormat="false" customHeight="false" hidden="false" ht="14.9" outlineLevel="0" r="105">
      <c r="A105" s="155" t="s">
        <v>46</v>
      </c>
      <c r="B105" s="159" t="n">
        <f aca="false">K100*(-1)</f>
        <v>-94681.1600641026</v>
      </c>
      <c r="C105" s="160" t="n">
        <f aca="false">L100*(-1)</f>
        <v>-95670.9911391026</v>
      </c>
      <c r="D105" s="160" t="n">
        <f aca="false">M100*(-1)</f>
        <v>-99118.5110572692</v>
      </c>
      <c r="E105" s="160" t="n">
        <f aca="false">N100*(-1)</f>
        <v>-102702.34457023</v>
      </c>
      <c r="F105" s="161" t="n">
        <f aca="false">O100*(-1)</f>
        <v>-106428.001483729</v>
      </c>
    </row>
    <row collapsed="false" customFormat="false" customHeight="false" hidden="false" ht="14.9" outlineLevel="0" r="106">
      <c r="A106" s="162" t="s">
        <v>106</v>
      </c>
      <c r="B106" s="163" t="n">
        <f aca="false">B104+B105</f>
        <v>-48416.1600641026</v>
      </c>
      <c r="C106" s="164" t="n">
        <f aca="false">C104+C105</f>
        <v>-34745.9911391026</v>
      </c>
      <c r="D106" s="164" t="n">
        <f aca="false">D104+D105</f>
        <v>-23473.5110572692</v>
      </c>
      <c r="E106" s="164" t="n">
        <f aca="false">E104+E105</f>
        <v>-12277.3445702301</v>
      </c>
      <c r="F106" s="165" t="n">
        <f aca="false">F104+F105</f>
        <v>-1163.00148372904</v>
      </c>
      <c r="I106" s="85"/>
    </row>
    <row collapsed="false" customFormat="false" customHeight="false" hidden="false" ht="13.3" outlineLevel="0" r="107">
      <c r="I107" s="85"/>
    </row>
    <row collapsed="false" customFormat="false" customHeight="false" hidden="false" ht="14.9" outlineLevel="0" r="108">
      <c r="A108" s="166" t="s">
        <v>107</v>
      </c>
      <c r="B108" s="167" t="n">
        <f aca="false">B3</f>
        <v>1</v>
      </c>
      <c r="C108" s="168" t="n">
        <f aca="false">C3</f>
        <v>2</v>
      </c>
      <c r="D108" s="168" t="n">
        <f aca="false">D3</f>
        <v>3</v>
      </c>
      <c r="E108" s="168" t="n">
        <f aca="false">E3</f>
        <v>4</v>
      </c>
      <c r="F108" s="169" t="n">
        <f aca="false">F3</f>
        <v>5</v>
      </c>
      <c r="I108" s="85"/>
    </row>
    <row collapsed="false" customFormat="false" customHeight="false" hidden="false" ht="14.9" outlineLevel="1" r="109">
      <c r="A109" s="52" t="str">
        <f aca="false">C9</f>
        <v>Scientist</v>
      </c>
      <c r="B109" s="170" t="n">
        <f aca="false">SUMIF($B$58:$B$88,$A109,D$58:D$88)</f>
        <v>124.8875</v>
      </c>
      <c r="C109" s="171" t="n">
        <f aca="false">SUMIF($B$58:$B$88,$A109,E$58:E$88)</f>
        <v>124.879166666667</v>
      </c>
      <c r="D109" s="171" t="n">
        <f aca="false">SUMIF($B$58:$B$88,$A109,F$58:F$88)</f>
        <v>125.94375</v>
      </c>
      <c r="E109" s="171" t="n">
        <f aca="false">SUMIF($B$58:$B$88,$A109,G$58:G$88)</f>
        <v>127.0125</v>
      </c>
      <c r="F109" s="172" t="n">
        <f aca="false">SUMIF($B$58:$B$88,$A109,H$58:H$88)</f>
        <v>128.085416666667</v>
      </c>
      <c r="I109" s="85"/>
    </row>
    <row collapsed="false" customFormat="false" customHeight="false" hidden="false" ht="14.9" outlineLevel="1" r="110">
      <c r="A110" s="52" t="str">
        <f aca="false">D9</f>
        <v>Clerk</v>
      </c>
      <c r="B110" s="170" t="n">
        <f aca="false">SUMIF($B$58:$B$88,$A110,D$58:D$88)</f>
        <v>35.2291666666667</v>
      </c>
      <c r="C110" s="171" t="n">
        <f aca="false">SUMIF($B$58:$B$88,$A110,E$58:E$88)</f>
        <v>28.9375</v>
      </c>
      <c r="D110" s="171" t="n">
        <f aca="false">SUMIF($B$58:$B$88,$A110,F$58:F$88)</f>
        <v>29.625</v>
      </c>
      <c r="E110" s="171" t="n">
        <f aca="false">SUMIF($B$58:$B$88,$A110,G$58:G$88)</f>
        <v>30.3541666666667</v>
      </c>
      <c r="F110" s="172" t="n">
        <f aca="false">SUMIF($B$58:$B$88,$A110,H$58:H$88)</f>
        <v>31.125</v>
      </c>
      <c r="I110" s="85"/>
    </row>
    <row collapsed="false" customFormat="false" customHeight="false" hidden="false" ht="14.9" outlineLevel="1" r="111">
      <c r="A111" s="173" t="str">
        <f aca="false">E9</f>
        <v>Assistant</v>
      </c>
      <c r="B111" s="174" t="n">
        <f aca="false">SUMIF($B$58:$B$88,$A111,D$58:D$88)</f>
        <v>0.625</v>
      </c>
      <c r="C111" s="175" t="n">
        <f aca="false">SUMIF($B$58:$B$88,$A111,E$58:E$88)</f>
        <v>0.875</v>
      </c>
      <c r="D111" s="175" t="n">
        <f aca="false">SUMIF($B$58:$B$88,$A111,F$58:F$88)</f>
        <v>1.125</v>
      </c>
      <c r="E111" s="175" t="n">
        <f aca="false">SUMIF($B$58:$B$88,$A111,G$58:G$88)</f>
        <v>1.375</v>
      </c>
      <c r="F111" s="176" t="n">
        <f aca="false">SUMIF($B$58:$B$88,$A111,H$58:H$88)</f>
        <v>1.625</v>
      </c>
      <c r="I111" s="85"/>
    </row>
    <row collapsed="false" customFormat="false" customHeight="false" hidden="false" ht="14.9" outlineLevel="1" r="112">
      <c r="A112" s="177" t="str">
        <f aca="false">A109</f>
        <v>Scientist</v>
      </c>
      <c r="B112" s="178" t="n">
        <f aca="false">B109/$C$15</f>
        <v>0.6244375</v>
      </c>
      <c r="C112" s="179" t="n">
        <f aca="false">C109/$C$15</f>
        <v>0.624395833333333</v>
      </c>
      <c r="D112" s="179" t="n">
        <f aca="false">D109/$C$15</f>
        <v>0.62971875</v>
      </c>
      <c r="E112" s="179" t="n">
        <f aca="false">E109/$C$15</f>
        <v>0.6350625</v>
      </c>
      <c r="F112" s="180" t="n">
        <f aca="false">F109/$C$15</f>
        <v>0.640427083333333</v>
      </c>
      <c r="I112" s="85"/>
    </row>
    <row collapsed="false" customFormat="false" customHeight="false" hidden="false" ht="14.9" outlineLevel="1" r="113">
      <c r="A113" s="52" t="str">
        <f aca="false">A110</f>
        <v>Clerk</v>
      </c>
      <c r="B113" s="181" t="n">
        <f aca="false">B$110/$D$15</f>
        <v>0.176145833333333</v>
      </c>
      <c r="C113" s="182" t="n">
        <f aca="false">C$110/$D$15</f>
        <v>0.1446875</v>
      </c>
      <c r="D113" s="182" t="n">
        <f aca="false">D$110/$D$15</f>
        <v>0.148125</v>
      </c>
      <c r="E113" s="182" t="n">
        <f aca="false">E$110/$D$15</f>
        <v>0.151770833333333</v>
      </c>
      <c r="F113" s="183" t="n">
        <f aca="false">F$110/$D$15</f>
        <v>0.155625</v>
      </c>
      <c r="I113" s="85"/>
    </row>
    <row collapsed="false" customFormat="false" customHeight="false" hidden="false" ht="14.9" outlineLevel="1" r="114">
      <c r="A114" s="56" t="str">
        <f aca="false">A111</f>
        <v>Assistant</v>
      </c>
      <c r="B114" s="184" t="n">
        <f aca="false">B111/$E$15</f>
        <v>0.0125</v>
      </c>
      <c r="C114" s="185" t="n">
        <f aca="false">C111/$E$15</f>
        <v>0.0175</v>
      </c>
      <c r="D114" s="185" t="n">
        <f aca="false">D111/$E$15</f>
        <v>0.0225</v>
      </c>
      <c r="E114" s="185" t="n">
        <f aca="false">E111/$E$15</f>
        <v>0.0275</v>
      </c>
      <c r="F114" s="186" t="n">
        <f aca="false">F111/$E$15</f>
        <v>0.0325</v>
      </c>
      <c r="I114" s="85"/>
    </row>
    <row collapsed="false" customFormat="false" customHeight="false" hidden="false" ht="13.3" outlineLevel="0" r="115">
      <c r="I115" s="85"/>
    </row>
    <row collapsed="false" customFormat="false" customHeight="true" hidden="false" ht="15" outlineLevel="0" r="116">
      <c r="A116" s="187" t="s">
        <v>108</v>
      </c>
      <c r="B116" s="188" t="s">
        <v>109</v>
      </c>
      <c r="C116" s="188"/>
      <c r="D116" s="189" t="s">
        <v>110</v>
      </c>
      <c r="E116" s="190" t="s">
        <v>111</v>
      </c>
    </row>
    <row collapsed="false" customFormat="false" customHeight="true" hidden="false" ht="15" outlineLevel="1" r="117">
      <c r="A117" s="52" t="s">
        <v>112</v>
      </c>
      <c r="B117" s="191" t="s">
        <v>113</v>
      </c>
      <c r="C117" s="192"/>
      <c r="D117" s="131" t="n">
        <v>3000</v>
      </c>
      <c r="E117" s="193" t="n">
        <v>13</v>
      </c>
    </row>
    <row collapsed="false" customFormat="false" customHeight="true" hidden="false" ht="15.75" outlineLevel="1" r="118">
      <c r="A118" s="56" t="s">
        <v>114</v>
      </c>
      <c r="B118" s="191" t="s">
        <v>115</v>
      </c>
      <c r="C118" s="194"/>
      <c r="D118" s="137" t="n">
        <v>3000</v>
      </c>
      <c r="E118" s="195" t="n">
        <v>3</v>
      </c>
    </row>
    <row collapsed="false" customFormat="false" customHeight="true" hidden="false" ht="15.75" outlineLevel="0" r="119">
      <c r="B119" s="196"/>
      <c r="C119" s="196"/>
      <c r="D119" s="197" t="n">
        <f aca="false">SUM(D117:D118)</f>
        <v>6000</v>
      </c>
    </row>
    <row collapsed="false" customFormat="false" customHeight="true" hidden="false" ht="15" outlineLevel="0" r="120">
      <c r="B120" s="196"/>
      <c r="C120" s="196"/>
    </row>
    <row collapsed="false" customFormat="false" customHeight="false" hidden="false" ht="13.3" outlineLevel="0" r="123">
      <c r="A123" s="191" t="s">
        <v>116</v>
      </c>
      <c r="B123" s="15" t="n">
        <f aca="false">B3</f>
        <v>1</v>
      </c>
      <c r="C123" s="15" t="n">
        <f aca="false">C3</f>
        <v>2</v>
      </c>
      <c r="D123" s="15" t="n">
        <f aca="false">D3</f>
        <v>3</v>
      </c>
      <c r="E123" s="15" t="n">
        <f aca="false">E3</f>
        <v>4</v>
      </c>
      <c r="F123" s="15" t="n">
        <f aca="false">F3</f>
        <v>5</v>
      </c>
    </row>
    <row collapsed="false" customFormat="false" customHeight="false" hidden="false" ht="14.9" outlineLevel="0" r="124">
      <c r="A124" s="198" t="str">
        <f aca="false">A30</f>
        <v>Print sales</v>
      </c>
      <c r="B124" s="131" t="n">
        <f aca="false">B30</f>
        <v>5000</v>
      </c>
      <c r="C124" s="131" t="n">
        <f aca="false">C30</f>
        <v>7000</v>
      </c>
      <c r="D124" s="131" t="n">
        <f aca="false">D30</f>
        <v>9000</v>
      </c>
      <c r="E124" s="131" t="n">
        <f aca="false">E30</f>
        <v>11000</v>
      </c>
      <c r="F124" s="131" t="n">
        <f aca="false">F30</f>
        <v>13000</v>
      </c>
    </row>
    <row collapsed="false" customFormat="false" customHeight="false" hidden="false" ht="14.9" outlineLevel="0" r="125">
      <c r="A125" s="198" t="str">
        <f aca="false">A33</f>
        <v>Book processing charges</v>
      </c>
      <c r="B125" s="131" t="n">
        <f aca="false">B33</f>
        <v>13125</v>
      </c>
      <c r="C125" s="131" t="n">
        <f aca="false">C33</f>
        <v>18375</v>
      </c>
      <c r="D125" s="131" t="n">
        <f aca="false">D33</f>
        <v>23625</v>
      </c>
      <c r="E125" s="131" t="n">
        <f aca="false">E33</f>
        <v>28875</v>
      </c>
      <c r="F125" s="131" t="n">
        <f aca="false">F33</f>
        <v>34125</v>
      </c>
    </row>
    <row collapsed="false" customFormat="false" customHeight="false" hidden="false" ht="14.9" outlineLevel="0" r="126">
      <c r="A126" s="198" t="str">
        <f aca="false">A36</f>
        <v>Institutional members</v>
      </c>
      <c r="B126" s="131" t="n">
        <f aca="false">B36</f>
        <v>17500</v>
      </c>
      <c r="C126" s="131" t="n">
        <f aca="false">C36</f>
        <v>24500</v>
      </c>
      <c r="D126" s="131" t="n">
        <f aca="false">D36</f>
        <v>31500</v>
      </c>
      <c r="E126" s="131" t="n">
        <f aca="false">E36</f>
        <v>38500</v>
      </c>
      <c r="F126" s="131" t="n">
        <f aca="false">F36</f>
        <v>45500</v>
      </c>
    </row>
    <row collapsed="false" customFormat="false" customHeight="false" hidden="false" ht="14.9" outlineLevel="0" r="127">
      <c r="A127" s="198" t="str">
        <f aca="false">A41</f>
        <v>Individual members</v>
      </c>
      <c r="B127" s="131" t="n">
        <f aca="false">B41</f>
        <v>10140</v>
      </c>
      <c r="C127" s="131" t="n">
        <f aca="false">C41</f>
        <v>10350</v>
      </c>
      <c r="D127" s="131" t="n">
        <f aca="false">D41</f>
        <v>10620</v>
      </c>
      <c r="E127" s="131" t="n">
        <f aca="false">E41</f>
        <v>10950</v>
      </c>
      <c r="F127" s="131" t="n">
        <f aca="false">F41</f>
        <v>11340</v>
      </c>
    </row>
    <row collapsed="false" customFormat="false" customHeight="false" hidden="false" ht="14.9" outlineLevel="0" r="128">
      <c r="A128" s="198" t="str">
        <f aca="false">A48</f>
        <v>Donations</v>
      </c>
      <c r="B128" s="131" t="n">
        <f aca="false">B48</f>
        <v>500</v>
      </c>
      <c r="C128" s="131" t="n">
        <f aca="false">C48</f>
        <v>700</v>
      </c>
      <c r="D128" s="131" t="n">
        <f aca="false">D48</f>
        <v>900</v>
      </c>
      <c r="E128" s="131" t="n">
        <f aca="false">E48</f>
        <v>1100</v>
      </c>
      <c r="F128" s="131" t="n">
        <f aca="false">F48</f>
        <v>1300</v>
      </c>
    </row>
  </sheetData>
  <mergeCells count="7">
    <mergeCell ref="A1:F1"/>
    <mergeCell ref="A10:A14"/>
    <mergeCell ref="A16:A20"/>
    <mergeCell ref="A21:A25"/>
    <mergeCell ref="B116:C116"/>
    <mergeCell ref="B119:C119"/>
    <mergeCell ref="B120:C120"/>
  </mergeCells>
  <printOptions headings="false" gridLines="false" gridLinesSet="true" horizontalCentered="false" verticalCentered="false"/>
  <pageMargins left="0.7" right="0.7" top="0.7875" bottom="0.7875" header="0.511805555555555" footer="0.511805555555555"/>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
    <oddFooter/>
  </headerFooter>
  <rowBreaks count="1" manualBreakCount="1">
    <brk id="55"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colorId="64" defaultGridColor="true" rightToLeft="false" showFormulas="false" showGridLines="true" showOutlineSymbols="true" showRowColHeaders="true" showZeros="true" tabSelected="false" topLeftCell="A1" view="normal" windowProtection="false" workbookViewId="0" zoomScale="60" zoomScaleNormal="60" zoomScalePageLayoutView="100">
      <selection activeCell="A1" activeCellId="0" pane="topLeft" sqref="A1"/>
    </sheetView>
  </sheetViews>
  <cols>
    <col collapsed="false" hidden="false" max="1025" min="1" style="0" width="10.5764705882353"/>
  </cols>
  <sheetData/>
  <printOptions headings="false" gridLines="false" gridLinesSet="true" horizontalCentered="false" verticalCentered="false"/>
  <pageMargins left="0.7" right="0.7" top="0.7875" bottom="0.78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713</TotalTime>
  <Application>LibreOffice/3.5$Linux_x86 LibreOffice_project/350m1$Build-2</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2014-12-05T11:45:11.00Z</dcterms:created>
  <dc:creator>Siller, Debora</dc:creator>
  <dc:language>de</dc:language>
  <cp:lastPrinted>2015-01-13T12:00:01.00Z</cp:lastPrinted>
  <dcterms:modified xsi:type="dcterms:W3CDTF">2015-10-01T10:31:26.00Z</dcterms:modified>
  <cp:revision>4</cp:revision>
</cp:coreProperties>
</file>